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8" activeTab="0"/>
  </bookViews>
  <sheets>
    <sheet name="ВАРИАНТ СМЕТ" sheetId="1" r:id="rId1"/>
    <sheet name="ФЭО" sheetId="2" r:id="rId2"/>
  </sheets>
  <definedNames/>
  <calcPr fullCalcOnLoad="1"/>
</workbook>
</file>

<file path=xl/sharedStrings.xml><?xml version="1.0" encoding="utf-8"?>
<sst xmlns="http://schemas.openxmlformats.org/spreadsheetml/2006/main" count="102" uniqueCount="86">
  <si>
    <t>СМЕТА, ПРИНЯТАЯ ОБЩИМ СОБРАНИЕМ ДНП «АЛЫЕ ПАРУСА» 29.02.2020</t>
  </si>
  <si>
    <t>Наименование статьи</t>
  </si>
  <si>
    <t>Смета 2020-2021
Вариант №1</t>
  </si>
  <si>
    <t>1. ВХОДЯЩИЙ ОСТАТОК:</t>
  </si>
  <si>
    <t xml:space="preserve">Остаток денежных средств на расчетных счетах ДНП на 20.02.2020 </t>
  </si>
  <si>
    <t>2. ДОХОДЫ:</t>
  </si>
  <si>
    <t>Взносы членов партнерства и лиц, ведущих хозяйство в индивидуальном порядке</t>
  </si>
  <si>
    <t>Возврат оплаты юридических услуг, госпошлин по решению судов</t>
  </si>
  <si>
    <t>3. РЕЗЕРВНЫЙ ФОНД:</t>
  </si>
  <si>
    <t>Неснижаемый остаток на расчетном счете, не учитывается при формировании доходов, но учитывается при формировании ставки</t>
  </si>
  <si>
    <t>4. РАСХОДЫ:</t>
  </si>
  <si>
    <t>Охрана и обеспечение безопасности</t>
  </si>
  <si>
    <t>Управление делами, содержание и развитие инфраструктуры, прочие расходы</t>
  </si>
  <si>
    <t>РАСЧЕТ РАЗМЕРА ОСНОВНЫХ ПЛАТЕЖЕЙ</t>
  </si>
  <si>
    <r>
      <t>Членские взносы</t>
    </r>
    <r>
      <rPr>
        <sz val="11"/>
        <color indexed="8"/>
        <rFont val="Times New Roman"/>
        <family val="1"/>
      </rPr>
      <t xml:space="preserve"> (для членов ДНП, ежемесячно с 1 сотки). Общее количество соток — 7235,44</t>
    </r>
  </si>
  <si>
    <r>
      <t xml:space="preserve">Возместительные платежи </t>
    </r>
    <r>
      <rPr>
        <sz val="11"/>
        <color indexed="8"/>
        <rFont val="Times New Roman"/>
        <family val="1"/>
      </rPr>
      <t>(для собственников ведущих хозяйство в индивидуальном порядке, с 1 сотки). Общее количество соток — 7235,44</t>
    </r>
  </si>
  <si>
    <r>
      <t>Возмещение налога (</t>
    </r>
    <r>
      <rPr>
        <sz val="11"/>
        <color indexed="8"/>
        <rFont val="Times New Roman"/>
        <family val="1"/>
      </rPr>
      <t>6% для собственников, ведущих хозяйство в индивидуальном порядке, с 1 сотки)</t>
    </r>
  </si>
  <si>
    <t>РАСЧЕТ РАЗМЕРА ДОПОЛНИТЕЛЬНЫХ  ПЛАТЕЖЕЙ</t>
  </si>
  <si>
    <r>
      <t xml:space="preserve">Коммунальный платеж за электроэнергию в МОП </t>
    </r>
    <r>
      <rPr>
        <sz val="11"/>
        <color indexed="8"/>
        <rFont val="Times New Roman"/>
        <family val="1"/>
      </rPr>
      <t>(ежемесячно с 1 участка)</t>
    </r>
  </si>
  <si>
    <r>
      <t xml:space="preserve">Вступительные взносы </t>
    </r>
    <r>
      <rPr>
        <sz val="11"/>
        <color indexed="8"/>
        <rFont val="Times New Roman"/>
        <family val="1"/>
      </rPr>
      <t>(единоразово при вступлении в члены ДНП)</t>
    </r>
  </si>
  <si>
    <t xml:space="preserve">ФИНАНСОВО-ЭКОНОМИЧЕСКОЕ ОБОСНОВАНИЕ К ПРЕДЛАГАЕМЫМ ВАРИАНТАМ СМЕТ ДЛЯ ОБЩЕГО СОБРАНИЯ ДНП «АЛЫЕ ПАРУСА» 29.02.2020 </t>
  </si>
  <si>
    <t>Наименование</t>
  </si>
  <si>
    <t>Смета 2020-2021 Вариант №1</t>
  </si>
  <si>
    <t>Смета 2020-2021 Вариант №2</t>
  </si>
  <si>
    <t>Комментарии</t>
  </si>
  <si>
    <t>1.1.Услуги ЧОП по сохранению общего имущества ДНП, обеспечению контрольно-пропускного режима, поддержанию порядка на территориях МОП ДНП «Алые паруса»</t>
  </si>
  <si>
    <t xml:space="preserve">1.2.Техническое обслуживание систем безопасности (видеонаблюдение, калитки, шлагбаумы), ремонтные работы </t>
  </si>
  <si>
    <t xml:space="preserve">Управление делами </t>
  </si>
  <si>
    <t>Аналогичный объем услуг по договору возмездного оказания с ООО «УК Вилла за предыдущие периоды составлял 4 180 440 руб./год, оптимизация расходов составляет 1 484 640 руб. в год</t>
  </si>
  <si>
    <t xml:space="preserve">Услуги по управлению делами </t>
  </si>
  <si>
    <t>50 000 — на руки управляющий, оплата дополнительных услуг (диспетчерские, мелкие юридические, ИТ)</t>
  </si>
  <si>
    <t>ФОТ Председателя</t>
  </si>
  <si>
    <t>70 000 — на руки председатель, налоги на ФОТ</t>
  </si>
  <si>
    <t>Бухгалтерское обслуживание</t>
  </si>
  <si>
    <t>Договор услуг</t>
  </si>
  <si>
    <t>Юридическое обслуживание</t>
  </si>
  <si>
    <t>Договор услуг (суды с должниками, прочие суды)</t>
  </si>
  <si>
    <t>Содержание инфраструктуры</t>
  </si>
  <si>
    <t>Устройство и обновление дренажных канав по заявкам собственников и по итогам весенней ревизии</t>
  </si>
  <si>
    <t>Мелкие ремонты, покраска оборудования и имущества ДНП, мелкое благоустройство и высаживание цветов на детских площадках, украшение и декор, покупка инструмента и расходных материалов</t>
  </si>
  <si>
    <t>Услуги по ручной уборке территории</t>
  </si>
  <si>
    <t>2 человека всесезонно, 6-дневная рабочая неделя</t>
  </si>
  <si>
    <t>Ремонт дорог в зоне комфорт</t>
  </si>
  <si>
    <t>Ремонт дорог в зоне бизнес</t>
  </si>
  <si>
    <t>Вывоз мусора</t>
  </si>
  <si>
    <t xml:space="preserve">из расчета 40 000 руб. в мес.  </t>
  </si>
  <si>
    <t>Уборка снега</t>
  </si>
  <si>
    <t>250 000 руб. — уборка снега, 200 000 руб. — перемещение снега</t>
  </si>
  <si>
    <t>Окос травы</t>
  </si>
  <si>
    <t>2 раза за сезон с привлечением дополнительного рабочего</t>
  </si>
  <si>
    <t>Обслуживание газовых сетей</t>
  </si>
  <si>
    <t>Обслуживание электрических сетей</t>
  </si>
  <si>
    <t xml:space="preserve">15 000 руб. — снятие показаний в мес., 45 000 руб. в квартал —  замена ламп, 50 000 руб. — прочие расходы (мелкие ремонты) </t>
  </si>
  <si>
    <t>Аварийное обслуживание сетей</t>
  </si>
  <si>
    <t>Развитие инфраструктуры</t>
  </si>
  <si>
    <t>Устройство системы водоотведения с детских площадок</t>
  </si>
  <si>
    <t>Благоустройство круговых (устройство дорожек вокруг ТП, планировка, высаживание газонной травы)</t>
  </si>
  <si>
    <t>Установка системы видеонаблюдения на детских площадках, частично по периметру</t>
  </si>
  <si>
    <t>Строительство склада-столярки на хозяйственном дворе</t>
  </si>
  <si>
    <t>Установка системы навигации</t>
  </si>
  <si>
    <t>Строительство теплой раздевалки с санузлом на корте</t>
  </si>
  <si>
    <t>Установка дополнительного оборудования на детские площадки</t>
  </si>
  <si>
    <t>Строительство спортивной площадки в зоне бизнес</t>
  </si>
  <si>
    <t>Строительство нового роллердрома</t>
  </si>
  <si>
    <t>Благоустройство в зоне ЛЭП</t>
  </si>
  <si>
    <t>Организация площадки для дрессировки и выгула собак</t>
  </si>
  <si>
    <t>Оформление входных групп новых постов (освещение, благоустройство, пути подхода)</t>
  </si>
  <si>
    <t>Проведение праздников</t>
  </si>
  <si>
    <t>9 мая, День поселка, Новый год, Масленица</t>
  </si>
  <si>
    <t xml:space="preserve">Административные расходы </t>
  </si>
  <si>
    <t>Услуги банков, комиссии, госпошлины, разрешения, геодезические работы, услуги почты, распечатка документов массового характера</t>
  </si>
  <si>
    <t>Связь, канцтовары, интернет</t>
  </si>
  <si>
    <t>1 200 руб. -связь, 1 000 руб. - канцтовары и расходники, Интернет</t>
  </si>
  <si>
    <t>ГСМ</t>
  </si>
  <si>
    <t>Налоги</t>
  </si>
  <si>
    <t>Земельный налог</t>
  </si>
  <si>
    <t>Вознаграждение Правления и инициативных жителей по итогам года</t>
  </si>
  <si>
    <t>Вознаграждение по  итогам утверждения отчета Правления за отчетный период</t>
  </si>
  <si>
    <t>Расходы, связанные с покупками земельных участков и зданий ООО «Лесные дачи» (корабль и маяк)</t>
  </si>
  <si>
    <t>Налог на имущество и земельный налог (маяк и корабль)</t>
  </si>
  <si>
    <t>Сумма заложена с учетом кадастровой стоимости объектов (максимальная), так как Продавец отказался предоставить информацию об остаточной амортизационной стоимости</t>
  </si>
  <si>
    <t>Ремонты зданий (замена системы канализации, косметические ремонты внутри зданий, частичная очистка фасада маяка от грибка, частичный ремонт кровли корабля во избежание протечек)</t>
  </si>
  <si>
    <r>
      <t>ВАЖНО</t>
    </r>
    <r>
      <rPr>
        <sz val="11"/>
        <color indexed="8"/>
        <rFont val="Times New Roman"/>
        <family val="1"/>
      </rPr>
      <t>: Стоимость ремонта зданий не является конечной, так как на дату составления сметы нет полной оценки состояния объектов и их конструктивных элементов</t>
    </r>
  </si>
  <si>
    <t>Страховка</t>
  </si>
  <si>
    <r>
      <t>Целевой взнос (</t>
    </r>
    <r>
      <rPr>
        <sz val="11"/>
        <color indexed="8"/>
        <rFont val="Times New Roman"/>
        <family val="1"/>
      </rPr>
      <t>покупка земельных участков и зданий корабля и маяка, расположенного на них, единоразово с 1 участка). Стоимость предложения по покупке земельных участков и зданий корабля и маяка — 4 500 000,00 руб. Госпошлины — 50 000,00 руб. Количество участков в поселке - 739. Срок сбора взноса — до 30.04.2020. В случае собираемости взносов ниже 80% в установленный срок, покупка объектов не состоится, перечисленные средства будут зачислены в счет погашения членских взносов/возместительных платежей.</t>
    </r>
  </si>
  <si>
    <t>Данный взнос оплачивается дополнительно к основным. В квитанциях за март, в случае принятия сметы № 2 будет выставлена сумма целевого взноса для оплаты в срок до 30.04.2020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</si>
</sst>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_р_."/>
    <numFmt numFmtId="166" formatCode="#,##0.00\ [$руб.-419];[RED]\-#,##0.00\ [$руб.-419]"/>
    <numFmt numFmtId="167" formatCode="DD/MM/YY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3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 vertical="center"/>
      <protection/>
    </xf>
    <xf numFmtId="164" fontId="3" fillId="2" borderId="1" xfId="20" applyFont="1" applyFill="1" applyBorder="1" applyAlignment="1">
      <alignment horizontal="center" vertical="top" wrapText="1"/>
      <protection/>
    </xf>
    <xf numFmtId="165" fontId="3" fillId="2" borderId="1" xfId="20" applyNumberFormat="1" applyFont="1" applyFill="1" applyBorder="1" applyAlignment="1">
      <alignment horizontal="center" vertical="top" wrapText="1"/>
      <protection/>
    </xf>
    <xf numFmtId="164" fontId="3" fillId="3" borderId="1" xfId="20" applyFont="1" applyFill="1" applyBorder="1" applyAlignment="1">
      <alignment horizontal="justify" vertical="top" wrapText="1"/>
      <protection/>
    </xf>
    <xf numFmtId="166" fontId="3" fillId="3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justify" vertical="top" wrapText="1"/>
      <protection/>
    </xf>
    <xf numFmtId="166" fontId="2" fillId="4" borderId="1" xfId="20" applyNumberFormat="1" applyFont="1" applyFill="1" applyBorder="1" applyAlignment="1">
      <alignment horizontal="center" vertical="center" wrapText="1"/>
      <protection/>
    </xf>
    <xf numFmtId="166" fontId="3" fillId="3" borderId="1" xfId="20" applyNumberFormat="1" applyFont="1" applyFill="1" applyBorder="1" applyAlignment="1">
      <alignment horizontal="center" vertical="center"/>
      <protection/>
    </xf>
    <xf numFmtId="166" fontId="2" fillId="4" borderId="1" xfId="20" applyNumberFormat="1" applyFont="1" applyFill="1" applyBorder="1" applyAlignment="1">
      <alignment horizontal="center" vertical="center"/>
      <protection/>
    </xf>
    <xf numFmtId="167" fontId="2" fillId="0" borderId="1" xfId="20" applyNumberFormat="1" applyFont="1" applyBorder="1" applyAlignment="1">
      <alignment horizontal="justify" vertical="top" wrapText="1"/>
      <protection/>
    </xf>
    <xf numFmtId="166" fontId="2" fillId="4" borderId="2" xfId="20" applyNumberFormat="1" applyFont="1" applyFill="1" applyBorder="1" applyAlignment="1">
      <alignment horizontal="center" vertical="center"/>
      <protection/>
    </xf>
    <xf numFmtId="164" fontId="3" fillId="2" borderId="2" xfId="20" applyFont="1" applyFill="1" applyBorder="1" applyAlignment="1">
      <alignment horizontal="left" vertical="top" wrapText="1"/>
      <protection/>
    </xf>
    <xf numFmtId="164" fontId="2" fillId="0" borderId="0" xfId="20" applyFont="1" applyBorder="1" applyAlignment="1">
      <alignment horizontal="center"/>
      <protection/>
    </xf>
    <xf numFmtId="164" fontId="3" fillId="0" borderId="1" xfId="20" applyFont="1" applyBorder="1" applyAlignment="1">
      <alignment horizontal="justify" vertical="top" wrapText="1"/>
      <protection/>
    </xf>
    <xf numFmtId="166" fontId="3" fillId="0" borderId="1" xfId="20" applyNumberFormat="1" applyFont="1" applyBorder="1" applyAlignment="1">
      <alignment horizontal="center" vertical="center"/>
      <protection/>
    </xf>
    <xf numFmtId="164" fontId="2" fillId="0" borderId="0" xfId="20" applyFont="1" applyBorder="1" applyAlignment="1">
      <alignment wrapText="1"/>
      <protection/>
    </xf>
    <xf numFmtId="164" fontId="3" fillId="0" borderId="1" xfId="20" applyFont="1" applyFill="1" applyBorder="1" applyAlignment="1">
      <alignment horizontal="left" vertical="top" wrapText="1"/>
      <protection/>
    </xf>
    <xf numFmtId="164" fontId="3" fillId="0" borderId="0" xfId="20" applyFont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top"/>
      <protection/>
    </xf>
    <xf numFmtId="166" fontId="3" fillId="3" borderId="1" xfId="20" applyNumberFormat="1" applyFont="1" applyFill="1" applyBorder="1" applyAlignment="1">
      <alignment horizontal="center" vertical="top" wrapText="1"/>
      <protection/>
    </xf>
    <xf numFmtId="164" fontId="3" fillId="3" borderId="1" xfId="20" applyFont="1" applyFill="1" applyBorder="1" applyAlignment="1">
      <alignment horizontal="center" vertical="top"/>
      <protection/>
    </xf>
    <xf numFmtId="164" fontId="2" fillId="0" borderId="1" xfId="20" applyFont="1" applyBorder="1" applyAlignment="1">
      <alignment horizontal="justify" vertical="top"/>
      <protection/>
    </xf>
    <xf numFmtId="164" fontId="3" fillId="3" borderId="2" xfId="20" applyFont="1" applyFill="1" applyBorder="1" applyAlignment="1">
      <alignment horizontal="justify" vertical="top" wrapText="1"/>
      <protection/>
    </xf>
    <xf numFmtId="166" fontId="4" fillId="3" borderId="2" xfId="0" applyNumberFormat="1" applyFont="1" applyFill="1" applyBorder="1" applyAlignment="1">
      <alignment horizontal="center"/>
    </xf>
    <xf numFmtId="164" fontId="2" fillId="3" borderId="1" xfId="20" applyFont="1" applyFill="1" applyBorder="1" applyAlignment="1">
      <alignment horizontal="justify" vertical="top"/>
      <protection/>
    </xf>
    <xf numFmtId="164" fontId="3" fillId="3" borderId="1" xfId="20" applyFont="1" applyFill="1" applyBorder="1" applyAlignment="1">
      <alignment horizontal="justify" vertical="top"/>
      <protection/>
    </xf>
    <xf numFmtId="164" fontId="3" fillId="0" borderId="0" xfId="20" applyFont="1" applyBorder="1" applyAlignment="1">
      <alignment horizontal="center"/>
      <protection/>
    </xf>
    <xf numFmtId="164" fontId="3" fillId="2" borderId="1" xfId="20" applyFont="1" applyFill="1" applyBorder="1" applyAlignment="1">
      <alignment horizontal="justify" vertical="top" wrapText="1"/>
      <protection/>
    </xf>
    <xf numFmtId="166" fontId="3" fillId="2" borderId="1" xfId="20" applyNumberFormat="1" applyFont="1" applyFill="1" applyBorder="1" applyAlignment="1">
      <alignment horizontal="center" vertical="center"/>
      <protection/>
    </xf>
    <xf numFmtId="164" fontId="3" fillId="2" borderId="1" xfId="20" applyFont="1" applyFill="1" applyBorder="1" applyAlignment="1">
      <alignment horizontal="justify" vertical="top"/>
      <protection/>
    </xf>
    <xf numFmtId="164" fontId="3" fillId="2" borderId="1" xfId="20" applyFont="1" applyFill="1" applyBorder="1" applyAlignment="1">
      <alignment horizontal="left" vertical="center" wrapText="1"/>
      <protection/>
    </xf>
    <xf numFmtId="164" fontId="2" fillId="2" borderId="1" xfId="20" applyFont="1" applyFill="1" applyBorder="1" applyAlignment="1">
      <alignment horizontal="justify" vertical="top"/>
      <protection/>
    </xf>
    <xf numFmtId="166" fontId="2" fillId="0" borderId="1" xfId="20" applyNumberFormat="1" applyFont="1" applyFill="1" applyBorder="1" applyAlignment="1">
      <alignment horizontal="center" vertical="center"/>
      <protection/>
    </xf>
    <xf numFmtId="164" fontId="2" fillId="0" borderId="1" xfId="20" applyFont="1" applyBorder="1" applyAlignment="1">
      <alignment horizontal="left" vertical="center" wrapText="1"/>
      <protection/>
    </xf>
    <xf numFmtId="164" fontId="2" fillId="4" borderId="1" xfId="20" applyFont="1" applyFill="1" applyBorder="1" applyAlignment="1">
      <alignment horizontal="justify" vertical="top" wrapText="1"/>
      <protection/>
    </xf>
    <xf numFmtId="164" fontId="3" fillId="0" borderId="1" xfId="20" applyFont="1" applyBorder="1" applyAlignment="1">
      <alignment horizontal="justify" vertical="top"/>
      <protection/>
    </xf>
    <xf numFmtId="164" fontId="3" fillId="0" borderId="0" xfId="20" applyFont="1" applyBorder="1" applyAlignment="1">
      <alignment horizontal="left" vertical="center"/>
      <protection/>
    </xf>
    <xf numFmtId="164" fontId="2" fillId="0" borderId="0" xfId="20" applyFont="1" applyBorder="1" applyAlignment="1">
      <alignment horizontal="left" vertical="center"/>
      <protection/>
    </xf>
    <xf numFmtId="164" fontId="2" fillId="0" borderId="0" xfId="20" applyFont="1" applyAlignment="1">
      <alignment horizontal="left" vertical="center"/>
      <protection/>
    </xf>
    <xf numFmtId="164" fontId="2" fillId="4" borderId="1" xfId="20" applyFont="1" applyFill="1" applyBorder="1" applyAlignment="1">
      <alignment horizontal="justify" vertical="top"/>
      <protection/>
    </xf>
    <xf numFmtId="164" fontId="3" fillId="4" borderId="1" xfId="20" applyFont="1" applyFill="1" applyBorder="1" applyAlignment="1">
      <alignment horizontal="justify" vertical="top"/>
      <protection/>
    </xf>
    <xf numFmtId="166" fontId="3" fillId="2" borderId="2" xfId="20" applyNumberFormat="1" applyFont="1" applyFill="1" applyBorder="1" applyAlignment="1">
      <alignment horizontal="center" vertical="top" wrapText="1"/>
      <protection/>
    </xf>
    <xf numFmtId="164" fontId="3" fillId="2" borderId="2" xfId="20" applyFont="1" applyFill="1" applyBorder="1" applyAlignment="1">
      <alignment horizontal="center" vertical="top" wrapText="1"/>
      <protection/>
    </xf>
    <xf numFmtId="166" fontId="3" fillId="2" borderId="2" xfId="20" applyNumberFormat="1" applyFont="1" applyFill="1" applyBorder="1" applyAlignment="1">
      <alignment horizontal="left" vertical="top" wrapText="1"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6" fontId="3" fillId="0" borderId="0" xfId="20" applyNumberFormat="1" applyFont="1" applyAlignment="1">
      <alignment horizontal="center"/>
      <protection/>
    </xf>
    <xf numFmtId="164" fontId="2" fillId="0" borderId="0" xfId="20" applyFont="1" applyFill="1">
      <alignment/>
      <protection/>
    </xf>
    <xf numFmtId="164" fontId="2" fillId="0" borderId="0" xfId="20" applyFont="1" applyBorder="1">
      <alignment/>
      <protection/>
    </xf>
    <xf numFmtId="164" fontId="3" fillId="0" borderId="0" xfId="20" applyFont="1" applyFill="1">
      <alignment/>
      <protection/>
    </xf>
    <xf numFmtId="164" fontId="2" fillId="0" borderId="0" xfId="20" applyFont="1" applyFill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tabSelected="1" workbookViewId="0" topLeftCell="A1">
      <selection activeCell="A9" sqref="A9"/>
    </sheetView>
  </sheetViews>
  <sheetFormatPr defaultColWidth="9.140625" defaultRowHeight="12.75"/>
  <cols>
    <col min="1" max="1" width="79.7109375" style="1" customWidth="1"/>
    <col min="2" max="2" width="33.8515625" style="1" customWidth="1"/>
    <col min="3" max="3" width="26.57421875" style="1" customWidth="1"/>
    <col min="4" max="4" width="8.57421875" style="1" customWidth="1"/>
    <col min="5" max="5" width="16.28125" style="1" customWidth="1"/>
    <col min="6" max="251" width="8.57421875" style="1" customWidth="1"/>
    <col min="252" max="16384" width="11.57421875" style="0" customWidth="1"/>
  </cols>
  <sheetData>
    <row r="1" spans="1:3" ht="12.75">
      <c r="A1" s="2" t="s">
        <v>0</v>
      </c>
      <c r="B1" s="2"/>
      <c r="C1" s="2"/>
    </row>
    <row r="3" spans="1:251" ht="12.75">
      <c r="A3" s="3" t="s">
        <v>1</v>
      </c>
      <c r="B3" s="4" t="s">
        <v>2</v>
      </c>
      <c r="IQ3"/>
    </row>
    <row r="4" spans="1:251" ht="12.75">
      <c r="A4" s="5" t="s">
        <v>3</v>
      </c>
      <c r="B4" s="6">
        <f>B5</f>
        <v>3200000</v>
      </c>
      <c r="IQ4"/>
    </row>
    <row r="5" spans="1:251" ht="12.75">
      <c r="A5" s="7" t="s">
        <v>4</v>
      </c>
      <c r="B5" s="8">
        <v>3200000</v>
      </c>
      <c r="IQ5"/>
    </row>
    <row r="6" spans="1:251" ht="12.75">
      <c r="A6" s="5" t="s">
        <v>5</v>
      </c>
      <c r="B6" s="9">
        <f>ФЭО!B6</f>
        <v>17486842</v>
      </c>
      <c r="IQ6"/>
    </row>
    <row r="7" spans="1:251" ht="12.75">
      <c r="A7" s="7" t="s">
        <v>6</v>
      </c>
      <c r="B7" s="10">
        <f>ФЭО!B7</f>
        <v>17336842</v>
      </c>
      <c r="IQ7"/>
    </row>
    <row r="8" spans="1:251" ht="12.75">
      <c r="A8" s="7" t="s">
        <v>7</v>
      </c>
      <c r="B8" s="10">
        <f>ФЭО!B8</f>
        <v>150000</v>
      </c>
      <c r="IQ8"/>
    </row>
    <row r="9" spans="1:251" ht="12.75">
      <c r="A9" s="5" t="s">
        <v>8</v>
      </c>
      <c r="B9" s="9">
        <f>ФЭО!B9</f>
        <v>1200000</v>
      </c>
      <c r="IQ9"/>
    </row>
    <row r="10" spans="1:251" ht="12.75">
      <c r="A10" s="7" t="s">
        <v>9</v>
      </c>
      <c r="B10" s="10">
        <f>ФЭО!B10</f>
        <v>1200000</v>
      </c>
      <c r="IQ10"/>
    </row>
    <row r="11" spans="1:251" ht="12.75">
      <c r="A11" s="5" t="s">
        <v>10</v>
      </c>
      <c r="B11" s="9">
        <f>SUM(B12:B13)</f>
        <v>19486842</v>
      </c>
      <c r="IQ11"/>
    </row>
    <row r="12" spans="1:251" ht="79.5" customHeight="1">
      <c r="A12" s="11" t="s">
        <v>11</v>
      </c>
      <c r="B12" s="12">
        <f>ФЭО!B12</f>
        <v>3813852</v>
      </c>
      <c r="C12" s="2"/>
      <c r="D12" s="2"/>
      <c r="IQ12"/>
    </row>
    <row r="13" spans="1:251" ht="61.5" customHeight="1">
      <c r="A13" s="7" t="s">
        <v>12</v>
      </c>
      <c r="B13" s="12">
        <f>ФЭО!B15+ФЭО!B18+ФЭО!B20+ФЭО!B22+ФЭО!B34+ФЭО!B47+ФЭО!B49+ФЭО!B53+ФЭО!B55+ФЭО!B57</f>
        <v>15672990</v>
      </c>
      <c r="C13" s="2"/>
      <c r="D13" s="2"/>
      <c r="IQ13"/>
    </row>
    <row r="14" spans="1:251" ht="29.25" customHeight="1">
      <c r="A14" s="13" t="s">
        <v>13</v>
      </c>
      <c r="B14" s="3"/>
      <c r="C14" s="14"/>
      <c r="D14" s="14"/>
      <c r="IQ14"/>
    </row>
    <row r="15" spans="1:251" ht="12.75">
      <c r="A15" s="15" t="s">
        <v>14</v>
      </c>
      <c r="B15" s="16">
        <f>ФЭО!B62</f>
        <v>199.67504855728654</v>
      </c>
      <c r="IQ15"/>
    </row>
    <row r="16" spans="1:251" ht="12.75">
      <c r="A16" s="15" t="s">
        <v>15</v>
      </c>
      <c r="B16" s="16">
        <f>B15</f>
        <v>199.67504855728654</v>
      </c>
      <c r="C16" s="17"/>
      <c r="D16" s="17"/>
      <c r="E16" s="17"/>
      <c r="F16" s="17"/>
      <c r="IQ16"/>
    </row>
    <row r="17" spans="1:251" ht="12.75">
      <c r="A17" s="15" t="s">
        <v>16</v>
      </c>
      <c r="B17" s="16">
        <f>B16*0.06</f>
        <v>11.980502913437192</v>
      </c>
      <c r="C17" s="17"/>
      <c r="D17" s="17"/>
      <c r="E17" s="17"/>
      <c r="F17" s="17"/>
      <c r="IQ17"/>
    </row>
    <row r="18" spans="1:251" ht="26.25" customHeight="1">
      <c r="A18" s="13" t="s">
        <v>17</v>
      </c>
      <c r="B18" s="3"/>
      <c r="IQ18"/>
    </row>
    <row r="19" spans="1:251" ht="42.75" customHeight="1">
      <c r="A19" s="18" t="s">
        <v>18</v>
      </c>
      <c r="B19" s="16">
        <v>100</v>
      </c>
      <c r="IQ19"/>
    </row>
    <row r="20" spans="1:251" ht="12.75">
      <c r="A20" s="15" t="s">
        <v>19</v>
      </c>
      <c r="B20" s="16">
        <v>100</v>
      </c>
      <c r="IQ20"/>
    </row>
    <row r="21" spans="1:3" ht="12.75">
      <c r="A21"/>
      <c r="B21"/>
      <c r="C21"/>
    </row>
    <row r="22" spans="1:25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91"/>
  <sheetViews>
    <sheetView workbookViewId="0" topLeftCell="A1">
      <selection activeCell="A1" sqref="A1"/>
    </sheetView>
  </sheetViews>
  <sheetFormatPr defaultColWidth="9.140625" defaultRowHeight="12.75"/>
  <cols>
    <col min="1" max="1" width="55.421875" style="1" customWidth="1"/>
    <col min="2" max="2" width="23.00390625" style="1" customWidth="1"/>
    <col min="3" max="3" width="23.140625" style="1" customWidth="1"/>
    <col min="4" max="4" width="40.00390625" style="1" customWidth="1"/>
    <col min="5" max="5" width="8.57421875" style="1" customWidth="1"/>
    <col min="6" max="6" width="20.7109375" style="1" customWidth="1"/>
    <col min="7" max="7" width="8.57421875" style="1" customWidth="1"/>
    <col min="8" max="8" width="16.28125" style="1" customWidth="1"/>
    <col min="9" max="251" width="8.57421875" style="1" customWidth="1"/>
    <col min="252" max="16384" width="11.57421875" style="0" customWidth="1"/>
  </cols>
  <sheetData>
    <row r="1" spans="1:4" ht="12.75" customHeight="1">
      <c r="A1" s="19" t="s">
        <v>20</v>
      </c>
      <c r="B1" s="19"/>
      <c r="C1" s="19"/>
      <c r="D1" s="19"/>
    </row>
    <row r="3" spans="1:4" ht="12.75">
      <c r="A3" s="3" t="s">
        <v>21</v>
      </c>
      <c r="B3" s="4" t="s">
        <v>22</v>
      </c>
      <c r="C3" s="4" t="s">
        <v>23</v>
      </c>
      <c r="D3" s="20" t="s">
        <v>24</v>
      </c>
    </row>
    <row r="4" spans="1:4" ht="12.75">
      <c r="A4" s="5" t="s">
        <v>3</v>
      </c>
      <c r="B4" s="21">
        <f>B5</f>
        <v>3200000</v>
      </c>
      <c r="C4" s="21">
        <f>C5</f>
        <v>3200000</v>
      </c>
      <c r="D4" s="22"/>
    </row>
    <row r="5" spans="1:4" ht="12.75">
      <c r="A5" s="7" t="s">
        <v>4</v>
      </c>
      <c r="B5" s="8">
        <v>3200000</v>
      </c>
      <c r="C5" s="8">
        <v>3200000</v>
      </c>
      <c r="D5" s="23"/>
    </row>
    <row r="6" spans="1:4" ht="29.25" customHeight="1">
      <c r="A6" s="24" t="s">
        <v>5</v>
      </c>
      <c r="B6" s="25">
        <f>SUM(B7:B8)</f>
        <v>17486842</v>
      </c>
      <c r="C6" s="25">
        <f>SUM(C7:C8)</f>
        <v>19821342</v>
      </c>
      <c r="D6" s="26"/>
    </row>
    <row r="7" spans="1:4" ht="29.25" customHeight="1">
      <c r="A7" s="7" t="s">
        <v>6</v>
      </c>
      <c r="B7" s="10">
        <f>B62*7235.44*12</f>
        <v>17336842</v>
      </c>
      <c r="C7" s="10">
        <f>C62*7235.44*12</f>
        <v>19671342</v>
      </c>
      <c r="D7" s="23"/>
    </row>
    <row r="8" spans="1:4" ht="27" customHeight="1">
      <c r="A8" s="7" t="s">
        <v>7</v>
      </c>
      <c r="B8" s="10">
        <v>150000</v>
      </c>
      <c r="C8" s="10">
        <v>150000</v>
      </c>
      <c r="D8" s="23"/>
    </row>
    <row r="9" spans="1:4" ht="27" customHeight="1">
      <c r="A9" s="5" t="s">
        <v>8</v>
      </c>
      <c r="B9" s="9">
        <f>B10</f>
        <v>1200000</v>
      </c>
      <c r="C9" s="9">
        <f>C10</f>
        <v>1200000</v>
      </c>
      <c r="D9" s="26"/>
    </row>
    <row r="10" spans="1:4" ht="57" customHeight="1">
      <c r="A10" s="7" t="s">
        <v>9</v>
      </c>
      <c r="B10" s="10">
        <v>1200000</v>
      </c>
      <c r="C10" s="10">
        <v>1200000</v>
      </c>
      <c r="D10" s="23"/>
    </row>
    <row r="11" spans="1:8" ht="30" customHeight="1">
      <c r="A11" s="5" t="s">
        <v>10</v>
      </c>
      <c r="B11" s="9">
        <f>B12+B15+B18+B20+B22+B34+B47+B49+B53+B55+B57</f>
        <v>19486842</v>
      </c>
      <c r="C11" s="9">
        <f>C12+C15+C18+C20+C22+C34+C47+C49+C53+C55+C57</f>
        <v>21821342</v>
      </c>
      <c r="D11" s="27"/>
      <c r="E11" s="28"/>
      <c r="F11" s="28"/>
      <c r="G11" s="28"/>
      <c r="H11" s="28"/>
    </row>
    <row r="12" spans="1:8" ht="30" customHeight="1">
      <c r="A12" s="29" t="s">
        <v>11</v>
      </c>
      <c r="B12" s="30">
        <f>SUM(B13+B14)</f>
        <v>3813852</v>
      </c>
      <c r="C12" s="30">
        <f>SUM(C13+C14)</f>
        <v>3813852</v>
      </c>
      <c r="D12" s="31"/>
      <c r="E12" s="28"/>
      <c r="F12" s="28"/>
      <c r="G12" s="28"/>
      <c r="H12" s="28"/>
    </row>
    <row r="13" spans="1:8" ht="72" customHeight="1">
      <c r="A13" s="7" t="s">
        <v>25</v>
      </c>
      <c r="B13" s="10">
        <f>310321*12</f>
        <v>3723852</v>
      </c>
      <c r="C13" s="10">
        <f>310321*12</f>
        <v>3723852</v>
      </c>
      <c r="D13" s="23"/>
      <c r="E13" s="2"/>
      <c r="F13" s="2"/>
      <c r="G13" s="2"/>
      <c r="H13" s="2"/>
    </row>
    <row r="14" spans="1:8" ht="72" customHeight="1">
      <c r="A14" s="7" t="s">
        <v>26</v>
      </c>
      <c r="B14" s="10">
        <f>90000</f>
        <v>90000</v>
      </c>
      <c r="C14" s="10">
        <f>90000</f>
        <v>90000</v>
      </c>
      <c r="D14" s="23"/>
      <c r="E14" s="2"/>
      <c r="F14" s="2"/>
      <c r="G14" s="2"/>
      <c r="H14" s="2"/>
    </row>
    <row r="15" spans="1:8" ht="12.75">
      <c r="A15" s="32" t="s">
        <v>27</v>
      </c>
      <c r="B15" s="30">
        <f>SUM(B16+B17)</f>
        <v>2695800</v>
      </c>
      <c r="C15" s="30">
        <f>SUM(C16+C17)</f>
        <v>2695800</v>
      </c>
      <c r="D15" s="33" t="s">
        <v>28</v>
      </c>
      <c r="E15" s="2"/>
      <c r="F15" s="2"/>
      <c r="G15" s="2"/>
      <c r="H15" s="2"/>
    </row>
    <row r="16" spans="1:8" ht="66.75" customHeight="1">
      <c r="A16" s="7" t="s">
        <v>29</v>
      </c>
      <c r="B16" s="10">
        <f>124550*12</f>
        <v>1494600</v>
      </c>
      <c r="C16" s="10">
        <f>124550*12</f>
        <v>1494600</v>
      </c>
      <c r="D16" s="7" t="s">
        <v>30</v>
      </c>
      <c r="E16" s="2"/>
      <c r="F16" s="2"/>
      <c r="G16" s="2"/>
      <c r="H16" s="2"/>
    </row>
    <row r="17" spans="1:8" ht="66.75" customHeight="1">
      <c r="A17" s="7" t="s">
        <v>31</v>
      </c>
      <c r="B17" s="34">
        <f>70000*12+30100*12</f>
        <v>1201200</v>
      </c>
      <c r="C17" s="34">
        <f>70000*12+30100*12</f>
        <v>1201200</v>
      </c>
      <c r="D17" s="23" t="s">
        <v>32</v>
      </c>
      <c r="E17" s="2"/>
      <c r="F17" s="2"/>
      <c r="G17" s="2"/>
      <c r="H17" s="2"/>
    </row>
    <row r="18" spans="1:8" ht="12.75">
      <c r="A18" s="32" t="s">
        <v>33</v>
      </c>
      <c r="B18" s="30">
        <f>B19</f>
        <v>600000</v>
      </c>
      <c r="C18" s="30">
        <f>C19</f>
        <v>600000</v>
      </c>
      <c r="D18" s="33"/>
      <c r="E18" s="2"/>
      <c r="F18" s="2"/>
      <c r="G18" s="2"/>
      <c r="H18" s="2"/>
    </row>
    <row r="19" spans="1:8" ht="12.75">
      <c r="A19" s="35" t="s">
        <v>34</v>
      </c>
      <c r="B19" s="34">
        <v>600000</v>
      </c>
      <c r="C19" s="34">
        <v>600000</v>
      </c>
      <c r="D19" s="23"/>
      <c r="E19" s="2"/>
      <c r="F19" s="2"/>
      <c r="G19" s="2"/>
      <c r="H19" s="2"/>
    </row>
    <row r="20" spans="1:8" ht="12.75">
      <c r="A20" s="32" t="s">
        <v>35</v>
      </c>
      <c r="B20" s="30">
        <f>B21</f>
        <v>350000</v>
      </c>
      <c r="C20" s="30">
        <f>C21</f>
        <v>350000</v>
      </c>
      <c r="D20" s="33"/>
      <c r="E20" s="2"/>
      <c r="F20" s="2"/>
      <c r="G20" s="2"/>
      <c r="H20" s="2"/>
    </row>
    <row r="21" spans="1:8" ht="12.75">
      <c r="A21" s="35" t="s">
        <v>36</v>
      </c>
      <c r="B21" s="34">
        <v>350000</v>
      </c>
      <c r="C21" s="34">
        <v>350000</v>
      </c>
      <c r="D21" s="23"/>
      <c r="E21" s="2"/>
      <c r="F21" s="2"/>
      <c r="G21" s="2"/>
      <c r="H21" s="2"/>
    </row>
    <row r="22" spans="1:8" ht="12.75">
      <c r="A22" s="32" t="s">
        <v>37</v>
      </c>
      <c r="B22" s="30">
        <f>SUM(B23:B33)</f>
        <v>4558190</v>
      </c>
      <c r="C22" s="30">
        <f>SUM(C23:C33)</f>
        <v>4558190</v>
      </c>
      <c r="D22" s="33"/>
      <c r="E22" s="2"/>
      <c r="F22" s="2"/>
      <c r="G22" s="2"/>
      <c r="H22" s="2"/>
    </row>
    <row r="23" spans="1:4" ht="42.75" customHeight="1">
      <c r="A23" s="36" t="s">
        <v>38</v>
      </c>
      <c r="B23" s="10">
        <v>150000</v>
      </c>
      <c r="C23" s="10">
        <v>150000</v>
      </c>
      <c r="D23" s="37"/>
    </row>
    <row r="24" spans="1:4" ht="12.75">
      <c r="A24" s="36" t="s">
        <v>39</v>
      </c>
      <c r="B24" s="10">
        <v>250000</v>
      </c>
      <c r="C24" s="10">
        <v>250000</v>
      </c>
      <c r="D24" s="37"/>
    </row>
    <row r="25" spans="1:4" ht="12.75">
      <c r="A25" s="7" t="s">
        <v>40</v>
      </c>
      <c r="B25" s="10">
        <f>75630*12</f>
        <v>907560</v>
      </c>
      <c r="C25" s="10">
        <f>75630*12</f>
        <v>907560</v>
      </c>
      <c r="D25" s="23" t="s">
        <v>41</v>
      </c>
    </row>
    <row r="26" spans="1:4" ht="12.75">
      <c r="A26" s="36" t="s">
        <v>42</v>
      </c>
      <c r="B26" s="10">
        <v>700000</v>
      </c>
      <c r="C26" s="10">
        <v>700000</v>
      </c>
      <c r="D26" s="37"/>
    </row>
    <row r="27" spans="1:4" ht="12.75">
      <c r="A27" s="36" t="s">
        <v>43</v>
      </c>
      <c r="B27" s="10">
        <v>700000</v>
      </c>
      <c r="C27" s="10">
        <v>700000</v>
      </c>
      <c r="D27" s="37"/>
    </row>
    <row r="28" spans="1:4" ht="12.75">
      <c r="A28" s="36" t="s">
        <v>44</v>
      </c>
      <c r="B28" s="10">
        <v>480000</v>
      </c>
      <c r="C28" s="10">
        <v>480000</v>
      </c>
      <c r="D28" s="23" t="s">
        <v>45</v>
      </c>
    </row>
    <row r="29" spans="1:4" ht="12.75">
      <c r="A29" s="36" t="s">
        <v>46</v>
      </c>
      <c r="B29" s="10">
        <v>450000</v>
      </c>
      <c r="C29" s="10">
        <v>450000</v>
      </c>
      <c r="D29" s="23" t="s">
        <v>47</v>
      </c>
    </row>
    <row r="30" spans="1:4" ht="12.75">
      <c r="A30" s="36" t="s">
        <v>48</v>
      </c>
      <c r="B30" s="10">
        <v>75630</v>
      </c>
      <c r="C30" s="10">
        <v>75630</v>
      </c>
      <c r="D30" s="23" t="s">
        <v>49</v>
      </c>
    </row>
    <row r="31" spans="1:8" ht="12.75">
      <c r="A31" s="36" t="s">
        <v>50</v>
      </c>
      <c r="B31" s="10">
        <v>235000</v>
      </c>
      <c r="C31" s="10">
        <v>235000</v>
      </c>
      <c r="D31" s="23"/>
      <c r="E31" s="38"/>
      <c r="F31" s="38"/>
      <c r="G31" s="38"/>
      <c r="H31" s="38"/>
    </row>
    <row r="32" spans="1:18" ht="12.75">
      <c r="A32" s="36" t="s">
        <v>51</v>
      </c>
      <c r="B32" s="10">
        <f>180000+180000+50000</f>
        <v>410000</v>
      </c>
      <c r="C32" s="10">
        <v>410000</v>
      </c>
      <c r="D32" s="23" t="s">
        <v>52</v>
      </c>
      <c r="E32" s="39"/>
      <c r="F32" s="39"/>
      <c r="G32" s="39"/>
      <c r="H32" s="39"/>
      <c r="K32" s="17"/>
      <c r="L32" s="17"/>
      <c r="M32" s="17"/>
      <c r="N32" s="17"/>
      <c r="O32" s="17"/>
      <c r="P32" s="17"/>
      <c r="Q32" s="17"/>
      <c r="R32" s="17"/>
    </row>
    <row r="33" spans="1:18" ht="12.75">
      <c r="A33" s="36" t="s">
        <v>53</v>
      </c>
      <c r="B33" s="10">
        <v>200000</v>
      </c>
      <c r="C33" s="10">
        <f>200000</f>
        <v>200000</v>
      </c>
      <c r="D33" s="23"/>
      <c r="E33" s="39"/>
      <c r="F33" s="39"/>
      <c r="G33" s="39"/>
      <c r="H33" s="39"/>
      <c r="K33" s="17"/>
      <c r="L33" s="17"/>
      <c r="M33" s="17"/>
      <c r="N33" s="17"/>
      <c r="O33" s="17"/>
      <c r="P33" s="17"/>
      <c r="Q33" s="17"/>
      <c r="R33" s="17"/>
    </row>
    <row r="34" spans="1:18" ht="12.75">
      <c r="A34" s="32" t="s">
        <v>54</v>
      </c>
      <c r="B34" s="30">
        <f>SUM(B35:B46)</f>
        <v>6650000</v>
      </c>
      <c r="C34" s="30">
        <f>SUM(C35:C46)</f>
        <v>6650000</v>
      </c>
      <c r="D34" s="33"/>
      <c r="E34" s="39"/>
      <c r="F34" s="39"/>
      <c r="G34" s="39"/>
      <c r="H34" s="39"/>
      <c r="K34" s="17"/>
      <c r="L34" s="17"/>
      <c r="M34" s="17"/>
      <c r="N34" s="17"/>
      <c r="O34" s="17"/>
      <c r="P34" s="17"/>
      <c r="Q34" s="17"/>
      <c r="R34" s="17"/>
    </row>
    <row r="35" spans="1:18" ht="12.75" customHeight="1">
      <c r="A35" s="36" t="s">
        <v>55</v>
      </c>
      <c r="B35" s="10">
        <v>150000</v>
      </c>
      <c r="C35" s="10">
        <v>150000</v>
      </c>
      <c r="D35" s="23"/>
      <c r="E35" s="39"/>
      <c r="F35" s="39"/>
      <c r="G35" s="39"/>
      <c r="H35" s="39"/>
      <c r="K35" s="17"/>
      <c r="L35" s="17"/>
      <c r="M35" s="17"/>
      <c r="N35" s="17"/>
      <c r="O35" s="17"/>
      <c r="P35" s="17"/>
      <c r="Q35" s="17"/>
      <c r="R35" s="17"/>
    </row>
    <row r="36" spans="1:18" ht="12.75">
      <c r="A36" s="36" t="s">
        <v>56</v>
      </c>
      <c r="B36" s="10">
        <v>150000</v>
      </c>
      <c r="C36" s="10">
        <v>150000</v>
      </c>
      <c r="D36" s="23"/>
      <c r="E36" s="39"/>
      <c r="F36" s="39"/>
      <c r="G36" s="39"/>
      <c r="H36" s="39"/>
      <c r="K36" s="17"/>
      <c r="L36" s="17"/>
      <c r="M36" s="17"/>
      <c r="N36" s="17"/>
      <c r="O36" s="17"/>
      <c r="P36" s="17"/>
      <c r="Q36" s="17"/>
      <c r="R36" s="17"/>
    </row>
    <row r="37" spans="1:18" ht="12.75">
      <c r="A37" s="36" t="s">
        <v>57</v>
      </c>
      <c r="B37" s="10">
        <v>500000</v>
      </c>
      <c r="C37" s="10">
        <v>500000</v>
      </c>
      <c r="D37" s="23"/>
      <c r="E37" s="39"/>
      <c r="F37" s="39"/>
      <c r="G37" s="39"/>
      <c r="H37" s="39"/>
      <c r="K37" s="17"/>
      <c r="L37" s="17"/>
      <c r="M37" s="17"/>
      <c r="N37" s="17"/>
      <c r="O37" s="17"/>
      <c r="P37" s="17"/>
      <c r="Q37" s="17"/>
      <c r="R37" s="17"/>
    </row>
    <row r="38" spans="1:18" ht="12.75">
      <c r="A38" s="36" t="s">
        <v>58</v>
      </c>
      <c r="B38" s="10">
        <v>250000</v>
      </c>
      <c r="C38" s="10">
        <v>250000</v>
      </c>
      <c r="D38" s="23"/>
      <c r="E38" s="39"/>
      <c r="F38" s="39"/>
      <c r="G38" s="39"/>
      <c r="H38" s="39"/>
      <c r="K38" s="17"/>
      <c r="L38" s="17"/>
      <c r="M38" s="17"/>
      <c r="N38" s="17"/>
      <c r="O38" s="17"/>
      <c r="P38" s="17"/>
      <c r="Q38" s="17"/>
      <c r="R38" s="17"/>
    </row>
    <row r="39" spans="1:18" ht="12.75">
      <c r="A39" s="36" t="s">
        <v>59</v>
      </c>
      <c r="B39" s="10">
        <v>500000</v>
      </c>
      <c r="C39" s="10">
        <v>500000</v>
      </c>
      <c r="D39" s="23"/>
      <c r="E39" s="39"/>
      <c r="F39" s="39"/>
      <c r="G39" s="39"/>
      <c r="H39" s="39"/>
      <c r="K39" s="17"/>
      <c r="L39" s="17"/>
      <c r="M39" s="17"/>
      <c r="N39" s="17"/>
      <c r="O39" s="17"/>
      <c r="P39" s="17"/>
      <c r="Q39" s="17"/>
      <c r="R39" s="17"/>
    </row>
    <row r="40" spans="1:18" ht="12.75">
      <c r="A40" s="36" t="s">
        <v>60</v>
      </c>
      <c r="B40" s="10">
        <v>400000</v>
      </c>
      <c r="C40" s="10">
        <v>400000</v>
      </c>
      <c r="D40" s="23"/>
      <c r="E40" s="39"/>
      <c r="F40" s="39"/>
      <c r="G40" s="39"/>
      <c r="H40" s="39"/>
      <c r="K40" s="17"/>
      <c r="L40" s="17"/>
      <c r="M40" s="17"/>
      <c r="N40" s="17"/>
      <c r="O40" s="17"/>
      <c r="P40" s="17"/>
      <c r="Q40" s="17"/>
      <c r="R40" s="17"/>
    </row>
    <row r="41" spans="1:18" ht="12.75">
      <c r="A41" s="36" t="s">
        <v>61</v>
      </c>
      <c r="B41" s="10">
        <v>200000</v>
      </c>
      <c r="C41" s="10">
        <v>200000</v>
      </c>
      <c r="D41" s="23"/>
      <c r="E41" s="39"/>
      <c r="F41" s="39"/>
      <c r="G41" s="39"/>
      <c r="H41" s="39"/>
      <c r="K41" s="17"/>
      <c r="L41" s="17"/>
      <c r="M41" s="17"/>
      <c r="N41" s="17"/>
      <c r="O41" s="17"/>
      <c r="P41" s="17"/>
      <c r="Q41" s="17"/>
      <c r="R41" s="17"/>
    </row>
    <row r="42" spans="1:18" ht="12.75">
      <c r="A42" s="36" t="s">
        <v>62</v>
      </c>
      <c r="B42" s="10">
        <v>2000000</v>
      </c>
      <c r="C42" s="10">
        <v>2000000</v>
      </c>
      <c r="D42" s="23"/>
      <c r="E42" s="39"/>
      <c r="F42" s="39"/>
      <c r="G42" s="39"/>
      <c r="H42" s="39"/>
      <c r="K42" s="17"/>
      <c r="L42" s="17"/>
      <c r="M42" s="17"/>
      <c r="N42" s="17"/>
      <c r="O42" s="17"/>
      <c r="P42" s="17"/>
      <c r="Q42" s="17"/>
      <c r="R42" s="17"/>
    </row>
    <row r="43" spans="1:18" ht="12.75">
      <c r="A43" s="36" t="s">
        <v>63</v>
      </c>
      <c r="B43" s="10">
        <v>1000000</v>
      </c>
      <c r="C43" s="10">
        <v>1000000</v>
      </c>
      <c r="D43" s="23"/>
      <c r="E43" s="39"/>
      <c r="F43" s="39"/>
      <c r="G43" s="39"/>
      <c r="H43" s="39"/>
      <c r="K43" s="17"/>
      <c r="L43" s="17"/>
      <c r="M43" s="17"/>
      <c r="N43" s="17"/>
      <c r="O43" s="17"/>
      <c r="P43" s="17"/>
      <c r="Q43" s="17"/>
      <c r="R43" s="17"/>
    </row>
    <row r="44" spans="1:18" ht="12.75">
      <c r="A44" s="36" t="s">
        <v>64</v>
      </c>
      <c r="B44" s="10">
        <v>1000000</v>
      </c>
      <c r="C44" s="10">
        <v>1000000</v>
      </c>
      <c r="D44" s="23"/>
      <c r="E44" s="39"/>
      <c r="F44" s="39"/>
      <c r="G44" s="39"/>
      <c r="H44" s="39"/>
      <c r="K44" s="17"/>
      <c r="L44" s="17"/>
      <c r="M44" s="17"/>
      <c r="N44" s="17"/>
      <c r="O44" s="17"/>
      <c r="P44" s="17"/>
      <c r="Q44" s="17"/>
      <c r="R44" s="17"/>
    </row>
    <row r="45" spans="1:18" ht="12.75">
      <c r="A45" s="36" t="s">
        <v>65</v>
      </c>
      <c r="B45" s="10">
        <v>400000</v>
      </c>
      <c r="C45" s="10">
        <v>400000</v>
      </c>
      <c r="D45" s="23"/>
      <c r="E45" s="39"/>
      <c r="F45" s="39"/>
      <c r="G45" s="39"/>
      <c r="H45" s="39"/>
      <c r="K45" s="17"/>
      <c r="L45" s="17"/>
      <c r="M45" s="17"/>
      <c r="N45" s="17"/>
      <c r="O45" s="17"/>
      <c r="P45" s="17"/>
      <c r="Q45" s="17"/>
      <c r="R45" s="17"/>
    </row>
    <row r="46" spans="1:18" ht="12.75">
      <c r="A46" s="36" t="s">
        <v>66</v>
      </c>
      <c r="B46" s="10">
        <v>100000</v>
      </c>
      <c r="C46" s="10">
        <v>100000</v>
      </c>
      <c r="D46" s="23"/>
      <c r="E46" s="39"/>
      <c r="F46" s="39"/>
      <c r="G46" s="39"/>
      <c r="H46" s="39"/>
      <c r="K46" s="17"/>
      <c r="L46" s="17"/>
      <c r="M46" s="17"/>
      <c r="N46" s="17"/>
      <c r="O46" s="17"/>
      <c r="P46" s="17"/>
      <c r="Q46" s="17"/>
      <c r="R46" s="17"/>
    </row>
    <row r="47" spans="1:18" ht="12.75">
      <c r="A47" s="29" t="s">
        <v>67</v>
      </c>
      <c r="B47" s="30">
        <f>B48</f>
        <v>500000</v>
      </c>
      <c r="C47" s="30">
        <f>C48</f>
        <v>500000</v>
      </c>
      <c r="D47" s="33"/>
      <c r="E47" s="40"/>
      <c r="F47" s="40"/>
      <c r="G47" s="40"/>
      <c r="H47" s="40"/>
      <c r="K47" s="17"/>
      <c r="L47" s="17"/>
      <c r="M47" s="17"/>
      <c r="N47" s="17"/>
      <c r="O47" s="17"/>
      <c r="P47" s="17"/>
      <c r="Q47" s="17"/>
      <c r="R47" s="17"/>
    </row>
    <row r="48" spans="1:18" ht="12.75">
      <c r="A48" s="23" t="s">
        <v>68</v>
      </c>
      <c r="B48" s="10">
        <v>500000</v>
      </c>
      <c r="C48" s="10">
        <v>500000</v>
      </c>
      <c r="D48" s="23"/>
      <c r="E48" s="40"/>
      <c r="F48" s="40"/>
      <c r="G48" s="40"/>
      <c r="H48" s="40"/>
      <c r="K48" s="17"/>
      <c r="L48" s="17"/>
      <c r="M48" s="17"/>
      <c r="N48" s="17"/>
      <c r="O48" s="17"/>
      <c r="P48" s="17"/>
      <c r="Q48" s="17"/>
      <c r="R48" s="17"/>
    </row>
    <row r="49" spans="1:18" ht="12.75">
      <c r="A49" s="32" t="s">
        <v>69</v>
      </c>
      <c r="B49" s="30">
        <f>SUM(B50:B52)</f>
        <v>210000</v>
      </c>
      <c r="C49" s="30">
        <f>SUM(C50:C52)</f>
        <v>210000</v>
      </c>
      <c r="D49" s="33"/>
      <c r="E49" s="40"/>
      <c r="F49" s="40"/>
      <c r="G49" s="40"/>
      <c r="H49" s="40"/>
      <c r="K49" s="17"/>
      <c r="L49" s="17"/>
      <c r="M49" s="17"/>
      <c r="N49" s="17"/>
      <c r="O49" s="17"/>
      <c r="P49" s="17"/>
      <c r="Q49" s="17"/>
      <c r="R49" s="17"/>
    </row>
    <row r="50" spans="1:18" ht="45" customHeight="1">
      <c r="A50" s="23" t="s">
        <v>70</v>
      </c>
      <c r="B50" s="10">
        <v>100000</v>
      </c>
      <c r="C50" s="10">
        <v>100000</v>
      </c>
      <c r="D50" s="23"/>
      <c r="E50" s="40"/>
      <c r="F50" s="40"/>
      <c r="G50" s="40"/>
      <c r="H50" s="40"/>
      <c r="K50" s="17"/>
      <c r="L50" s="17"/>
      <c r="M50" s="17"/>
      <c r="N50" s="17"/>
      <c r="O50" s="17"/>
      <c r="P50" s="17"/>
      <c r="Q50" s="17"/>
      <c r="R50" s="17"/>
    </row>
    <row r="51" spans="1:18" ht="12.75">
      <c r="A51" s="36" t="s">
        <v>71</v>
      </c>
      <c r="B51" s="10">
        <v>26000</v>
      </c>
      <c r="C51" s="10">
        <v>26000</v>
      </c>
      <c r="D51" s="23" t="s">
        <v>72</v>
      </c>
      <c r="E51" s="40"/>
      <c r="F51" s="40"/>
      <c r="G51" s="40"/>
      <c r="H51" s="40"/>
      <c r="K51" s="17"/>
      <c r="L51" s="17"/>
      <c r="M51" s="17"/>
      <c r="N51" s="17"/>
      <c r="O51" s="17"/>
      <c r="P51" s="17"/>
      <c r="Q51" s="17"/>
      <c r="R51" s="17"/>
    </row>
    <row r="52" spans="1:18" ht="12.75">
      <c r="A52" s="36" t="s">
        <v>73</v>
      </c>
      <c r="B52" s="10">
        <f>7000*12</f>
        <v>84000</v>
      </c>
      <c r="C52" s="10">
        <f>7000*12</f>
        <v>84000</v>
      </c>
      <c r="D52" s="23"/>
      <c r="E52" s="40"/>
      <c r="F52" s="40"/>
      <c r="G52" s="40"/>
      <c r="H52" s="40"/>
      <c r="K52" s="17"/>
      <c r="L52" s="17"/>
      <c r="M52" s="17"/>
      <c r="N52" s="17"/>
      <c r="O52" s="17"/>
      <c r="P52" s="17"/>
      <c r="Q52" s="17"/>
      <c r="R52" s="17"/>
    </row>
    <row r="53" spans="1:18" ht="12.75">
      <c r="A53" s="29" t="s">
        <v>74</v>
      </c>
      <c r="B53" s="30">
        <f>B54</f>
        <v>9000</v>
      </c>
      <c r="C53" s="30">
        <f>C54</f>
        <v>9000</v>
      </c>
      <c r="D53" s="33"/>
      <c r="E53" s="39"/>
      <c r="F53" s="39"/>
      <c r="G53" s="39"/>
      <c r="H53" s="39"/>
      <c r="K53" s="17"/>
      <c r="L53" s="17"/>
      <c r="M53" s="17"/>
      <c r="N53" s="17"/>
      <c r="O53" s="17"/>
      <c r="P53" s="17"/>
      <c r="Q53" s="17"/>
      <c r="R53" s="17"/>
    </row>
    <row r="54" spans="1:18" ht="12.75">
      <c r="A54" s="36" t="s">
        <v>75</v>
      </c>
      <c r="B54" s="10">
        <v>9000</v>
      </c>
      <c r="C54" s="10">
        <v>9000</v>
      </c>
      <c r="D54" s="23"/>
      <c r="E54" s="39"/>
      <c r="F54" s="39"/>
      <c r="G54" s="39"/>
      <c r="H54" s="39"/>
      <c r="K54" s="17"/>
      <c r="L54" s="17"/>
      <c r="M54" s="17"/>
      <c r="N54" s="17"/>
      <c r="O54" s="17"/>
      <c r="P54" s="17"/>
      <c r="Q54" s="17"/>
      <c r="R54" s="17"/>
    </row>
    <row r="55" spans="1:8" ht="12.75">
      <c r="A55" s="29" t="s">
        <v>76</v>
      </c>
      <c r="B55" s="30">
        <f>B56</f>
        <v>100000</v>
      </c>
      <c r="C55" s="30">
        <f>C56</f>
        <v>100000</v>
      </c>
      <c r="D55" s="33"/>
      <c r="E55" s="2"/>
      <c r="F55" s="2"/>
      <c r="G55" s="2"/>
      <c r="H55" s="2"/>
    </row>
    <row r="56" spans="1:8" ht="12.75">
      <c r="A56" s="7" t="s">
        <v>77</v>
      </c>
      <c r="B56" s="10">
        <v>100000</v>
      </c>
      <c r="C56" s="10">
        <v>100000</v>
      </c>
      <c r="D56" s="23"/>
      <c r="E56" s="2"/>
      <c r="F56" s="2"/>
      <c r="G56" s="2"/>
      <c r="H56" s="2"/>
    </row>
    <row r="57" spans="1:8" ht="12.75">
      <c r="A57" s="32" t="s">
        <v>78</v>
      </c>
      <c r="B57" s="30">
        <f>SUM(B58:B60)</f>
        <v>0</v>
      </c>
      <c r="C57" s="30">
        <f>SUM(C58:C60)</f>
        <v>2334500</v>
      </c>
      <c r="D57" s="33"/>
      <c r="E57" s="2"/>
      <c r="F57" s="2"/>
      <c r="G57" s="2"/>
      <c r="H57" s="2"/>
    </row>
    <row r="58" spans="1:18" ht="69" customHeight="1">
      <c r="A58" s="36" t="s">
        <v>79</v>
      </c>
      <c r="B58" s="34">
        <v>0</v>
      </c>
      <c r="C58" s="34">
        <f>260000</f>
        <v>260000</v>
      </c>
      <c r="D58" s="41" t="s">
        <v>80</v>
      </c>
      <c r="E58" s="39"/>
      <c r="F58" s="39"/>
      <c r="G58" s="39"/>
      <c r="H58" s="39"/>
      <c r="K58" s="17"/>
      <c r="L58" s="17"/>
      <c r="M58" s="17"/>
      <c r="N58" s="17"/>
      <c r="O58" s="17"/>
      <c r="P58" s="17"/>
      <c r="Q58" s="17"/>
      <c r="R58" s="17"/>
    </row>
    <row r="59" spans="1:18" ht="12.75">
      <c r="A59" s="36" t="s">
        <v>81</v>
      </c>
      <c r="B59" s="34">
        <v>0</v>
      </c>
      <c r="C59" s="10">
        <v>2000000</v>
      </c>
      <c r="D59" s="42" t="s">
        <v>82</v>
      </c>
      <c r="E59" s="39"/>
      <c r="F59" s="39"/>
      <c r="G59" s="39"/>
      <c r="H59" s="39"/>
      <c r="K59" s="17"/>
      <c r="L59" s="17"/>
      <c r="M59" s="17"/>
      <c r="N59" s="17"/>
      <c r="O59" s="17"/>
      <c r="P59" s="17"/>
      <c r="Q59" s="17"/>
      <c r="R59" s="17"/>
    </row>
    <row r="60" spans="1:18" ht="12.75">
      <c r="A60" s="36" t="s">
        <v>83</v>
      </c>
      <c r="B60" s="34">
        <v>0</v>
      </c>
      <c r="C60" s="34">
        <v>74500</v>
      </c>
      <c r="D60" s="23"/>
      <c r="E60" s="39"/>
      <c r="F60" s="39"/>
      <c r="G60" s="39"/>
      <c r="H60" s="39"/>
      <c r="K60" s="17"/>
      <c r="L60" s="17"/>
      <c r="M60" s="17"/>
      <c r="N60" s="17"/>
      <c r="O60" s="17"/>
      <c r="P60" s="17"/>
      <c r="Q60" s="17"/>
      <c r="R60" s="17"/>
    </row>
    <row r="61" spans="1:8" ht="12.75" customHeight="1">
      <c r="A61" s="13" t="s">
        <v>13</v>
      </c>
      <c r="B61" s="43"/>
      <c r="C61" s="43"/>
      <c r="D61" s="44"/>
      <c r="E61" s="14"/>
      <c r="F61" s="14"/>
      <c r="G61" s="14"/>
      <c r="H61" s="14"/>
    </row>
    <row r="62" spans="1:10" ht="12.75">
      <c r="A62" s="15" t="s">
        <v>14</v>
      </c>
      <c r="B62" s="16">
        <f>(B11-B5-B8+B10)/7235.44/12</f>
        <v>199.67504855728654</v>
      </c>
      <c r="C62" s="16">
        <f>(C11-C5-C8+C10)/7235.44/12</f>
        <v>226.562379067479</v>
      </c>
      <c r="D62" s="23"/>
      <c r="E62" s="17"/>
      <c r="F62" s="17"/>
      <c r="G62" s="17"/>
      <c r="H62" s="17"/>
      <c r="I62" s="17"/>
      <c r="J62" s="17"/>
    </row>
    <row r="63" spans="1:10" ht="12.75">
      <c r="A63" s="15" t="s">
        <v>15</v>
      </c>
      <c r="B63" s="16">
        <f>B62</f>
        <v>199.67504855728654</v>
      </c>
      <c r="C63" s="16">
        <f>C62</f>
        <v>226.562379067479</v>
      </c>
      <c r="D63" s="23"/>
      <c r="E63" s="17"/>
      <c r="F63" s="17"/>
      <c r="G63" s="17"/>
      <c r="H63" s="17"/>
      <c r="I63" s="17"/>
      <c r="J63" s="17"/>
    </row>
    <row r="64" spans="1:10" ht="12.75">
      <c r="A64" s="15" t="s">
        <v>16</v>
      </c>
      <c r="B64" s="16">
        <f>B63*0.06</f>
        <v>11.980502913437192</v>
      </c>
      <c r="C64" s="16">
        <f>C63*0.06</f>
        <v>13.593742744048738</v>
      </c>
      <c r="D64" s="23"/>
      <c r="E64" s="17"/>
      <c r="F64" s="17"/>
      <c r="G64" s="17"/>
      <c r="H64" s="17"/>
      <c r="I64" s="17"/>
      <c r="J64" s="17"/>
    </row>
    <row r="65" spans="1:10" ht="24.75" customHeight="1">
      <c r="A65" s="13" t="s">
        <v>17</v>
      </c>
      <c r="B65" s="45"/>
      <c r="C65" s="45"/>
      <c r="D65" s="13"/>
      <c r="E65" s="17"/>
      <c r="F65" s="17"/>
      <c r="G65" s="17"/>
      <c r="H65" s="17"/>
      <c r="I65" s="17"/>
      <c r="J65" s="17"/>
    </row>
    <row r="66" spans="1:10" ht="12.75">
      <c r="A66" s="15"/>
      <c r="B66" s="16"/>
      <c r="C66" s="16"/>
      <c r="D66" s="23"/>
      <c r="E66" s="17"/>
      <c r="F66" s="17"/>
      <c r="G66" s="17"/>
      <c r="H66" s="17"/>
      <c r="I66" s="17"/>
      <c r="J66" s="17"/>
    </row>
    <row r="67" spans="1:10" ht="12.75">
      <c r="A67" s="15" t="s">
        <v>84</v>
      </c>
      <c r="B67" s="16">
        <v>0</v>
      </c>
      <c r="C67" s="16">
        <f>4550000/739</f>
        <v>6156.968876860623</v>
      </c>
      <c r="D67" s="23" t="s">
        <v>85</v>
      </c>
      <c r="E67" s="17"/>
      <c r="F67" s="17"/>
      <c r="G67" s="17"/>
      <c r="H67" s="17"/>
      <c r="I67" s="17"/>
      <c r="J67" s="17"/>
    </row>
    <row r="68" spans="1:8" ht="41.25" customHeight="1">
      <c r="A68" s="18" t="s">
        <v>18</v>
      </c>
      <c r="B68" s="16">
        <v>100</v>
      </c>
      <c r="C68" s="16">
        <v>100</v>
      </c>
      <c r="D68" s="23"/>
      <c r="E68" s="14"/>
      <c r="F68" s="14"/>
      <c r="G68" s="14"/>
      <c r="H68" s="14"/>
    </row>
    <row r="69" spans="1:5" ht="12.75">
      <c r="A69" s="15" t="s">
        <v>19</v>
      </c>
      <c r="B69" s="16">
        <v>100</v>
      </c>
      <c r="C69" s="16">
        <v>100</v>
      </c>
      <c r="D69" s="23"/>
      <c r="E69" s="46"/>
    </row>
    <row r="70" spans="1:25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3" ht="12.75">
      <c r="A72" s="47"/>
      <c r="B72" s="48"/>
      <c r="C72" s="48"/>
    </row>
    <row r="73" spans="1:3" ht="12.75">
      <c r="A73" s="47"/>
      <c r="B73" s="48"/>
      <c r="C73" s="48"/>
    </row>
    <row r="74" spans="1:3" ht="12.75">
      <c r="A74" s="47"/>
      <c r="B74" s="48"/>
      <c r="C74" s="48"/>
    </row>
    <row r="75" spans="3:5" ht="12.75">
      <c r="C75" s="49"/>
      <c r="D75" s="49"/>
      <c r="E75" s="50"/>
    </row>
    <row r="76" spans="3:5" ht="12.75">
      <c r="C76" s="49"/>
      <c r="D76" s="49"/>
      <c r="E76" s="50"/>
    </row>
    <row r="77" spans="3:4" ht="12.75">
      <c r="C77" s="49"/>
      <c r="D77" s="49"/>
    </row>
    <row r="78" spans="3:4" ht="12.75">
      <c r="C78" s="49"/>
      <c r="D78" s="49"/>
    </row>
    <row r="79" spans="3:4" ht="12.75">
      <c r="C79" s="49"/>
      <c r="D79" s="49"/>
    </row>
    <row r="80" spans="3:4" ht="12.75">
      <c r="C80" s="51"/>
      <c r="D80" s="49"/>
    </row>
    <row r="81" spans="3:4" ht="12.75">
      <c r="C81" s="52"/>
      <c r="D81" s="49"/>
    </row>
    <row r="82" spans="3:4" ht="12.75">
      <c r="C82" s="52"/>
      <c r="D82" s="49"/>
    </row>
    <row r="83" spans="3:4" ht="12.75">
      <c r="C83" s="52"/>
      <c r="D83" s="49"/>
    </row>
    <row r="84" spans="3:4" ht="12.75">
      <c r="C84" s="52"/>
      <c r="D84" s="49"/>
    </row>
    <row r="85" spans="3:4" ht="12.75">
      <c r="C85" s="52"/>
      <c r="D85" s="49"/>
    </row>
    <row r="86" spans="3:4" ht="12.75">
      <c r="C86" s="52"/>
      <c r="D86" s="49"/>
    </row>
    <row r="87" spans="3:4" ht="12.75">
      <c r="C87" s="52"/>
      <c r="D87" s="49"/>
    </row>
    <row r="88" spans="3:4" ht="12.75">
      <c r="C88" s="49"/>
      <c r="D88" s="49"/>
    </row>
    <row r="89" spans="3:4" ht="12.75">
      <c r="C89" s="49"/>
      <c r="D89" s="49"/>
    </row>
    <row r="90" spans="3:4" ht="12.75">
      <c r="C90" s="51"/>
      <c r="D90" s="49"/>
    </row>
    <row r="91" spans="3:4" ht="12.75">
      <c r="C91" s="49"/>
      <c r="D91" s="49"/>
    </row>
  </sheetData>
  <sheetProtection selectLockedCells="1" selectUnlockedCells="1"/>
  <mergeCells count="3">
    <mergeCell ref="A1:D1"/>
    <mergeCell ref="E61:H61"/>
    <mergeCell ref="E62:J6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2020-11-18T06:07:10Z</dcterms:modified>
  <cp:category/>
  <cp:version/>
  <cp:contentType/>
  <cp:contentStatus/>
  <cp:revision>43</cp:revision>
</cp:coreProperties>
</file>