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8" activeTab="0"/>
  </bookViews>
  <sheets>
    <sheet name="ВАРИАНТЫ СМЕТ" sheetId="1" r:id="rId1"/>
    <sheet name="ФЭО" sheetId="2" r:id="rId2"/>
  </sheets>
  <definedNames/>
  <calcPr fullCalcOnLoad="1"/>
</workbook>
</file>

<file path=xl/sharedStrings.xml><?xml version="1.0" encoding="utf-8"?>
<sst xmlns="http://schemas.openxmlformats.org/spreadsheetml/2006/main" count="93" uniqueCount="77">
  <si>
    <t>Наименование статьи</t>
  </si>
  <si>
    <t>1. ВХОДЯЩИЙ ОСТАТОК:</t>
  </si>
  <si>
    <t>2. ДОХОДЫ:</t>
  </si>
  <si>
    <t>Взносы членов партнерства и лиц, ведущих хозяйство в индивидуальном порядке</t>
  </si>
  <si>
    <t>Возврат оплаты юридических услуг, госпошлин по решению судов</t>
  </si>
  <si>
    <t>3. РЕЗЕРВНЫЙ ФОНД:</t>
  </si>
  <si>
    <t>Неснижаемый остаток на расчетном счете, не учитывается при формировании доходов, но учитывается при формировании ставки</t>
  </si>
  <si>
    <t>4. РАСХОДЫ:</t>
  </si>
  <si>
    <t>Охрана и обеспечение безопасности</t>
  </si>
  <si>
    <t>Управление делами, содержание и развитие инфраструктуры, прочие расходы</t>
  </si>
  <si>
    <t>РАСЧЕТ РАЗМЕРА ОСНОВНЫХ ПЛАТЕЖЕЙ</t>
  </si>
  <si>
    <r>
      <t>Членские взносы</t>
    </r>
    <r>
      <rPr>
        <sz val="11"/>
        <color indexed="8"/>
        <rFont val="Times New Roman"/>
        <family val="1"/>
      </rPr>
      <t xml:space="preserve"> (для членов ДНП, ежемесячно с 1 сотки). Общее количество соток — 7235,44</t>
    </r>
  </si>
  <si>
    <r>
      <t xml:space="preserve">Возместительные платежи </t>
    </r>
    <r>
      <rPr>
        <sz val="11"/>
        <color indexed="8"/>
        <rFont val="Times New Roman"/>
        <family val="1"/>
      </rPr>
      <t>(для собственников ведущих хозяйство в индивидуальном порядке, с 1 сотки). Общее количество соток — 7235,44</t>
    </r>
  </si>
  <si>
    <r>
      <t>Возмещение налога (</t>
    </r>
    <r>
      <rPr>
        <sz val="11"/>
        <color indexed="8"/>
        <rFont val="Times New Roman"/>
        <family val="1"/>
      </rPr>
      <t>6% для собственников, ведущих хозяйство в индивидуальном порядке, с 1 сотки)</t>
    </r>
  </si>
  <si>
    <t>РАСЧЕТ РАЗМЕРА ДОПОЛНИТЕЛЬНЫХ  ПЛАТЕЖЕЙ</t>
  </si>
  <si>
    <r>
      <t xml:space="preserve">Коммунальный платеж за электроэнергию в МОП </t>
    </r>
    <r>
      <rPr>
        <sz val="11"/>
        <color indexed="8"/>
        <rFont val="Times New Roman"/>
        <family val="1"/>
      </rPr>
      <t>(ежемесячно с 1 участка)</t>
    </r>
  </si>
  <si>
    <t>Наименование</t>
  </si>
  <si>
    <t>Комментарии</t>
  </si>
  <si>
    <t>1.1.Услуги ЧОП по сохранению общего имущества ДНП, обеспечению контрольно-пропускного режима, поддержанию порядка на территориях МОП ДНП «Алые паруса»</t>
  </si>
  <si>
    <t xml:space="preserve">1.2.Техническое обслуживание систем безопасности (видеонаблюдение, калитки, шлагбаумы), ремонтные работы </t>
  </si>
  <si>
    <t xml:space="preserve">Управление делами </t>
  </si>
  <si>
    <t xml:space="preserve">Услуги по управлению делами </t>
  </si>
  <si>
    <t>ФОТ Председателя</t>
  </si>
  <si>
    <t>70 000 — на руки председатель, налоги на ФОТ</t>
  </si>
  <si>
    <t>Бухгалтерское обслуживание</t>
  </si>
  <si>
    <t>Договор услуг</t>
  </si>
  <si>
    <t>Юридическое обслуживание</t>
  </si>
  <si>
    <t>Договор услуг (суды с должниками, прочие суды)</t>
  </si>
  <si>
    <t>Содержание инфраструктуры</t>
  </si>
  <si>
    <t>Устройство и обновление дренажных канав по заявкам собственников и по итогам весенней ревизии</t>
  </si>
  <si>
    <t>Услуги по ручной уборке территории</t>
  </si>
  <si>
    <t>2 человека всесезонно, 6-дневная рабочая неделя</t>
  </si>
  <si>
    <t>Ремонт дорог в зоне комфорт</t>
  </si>
  <si>
    <t>Ремонт дорог в зоне бизнес</t>
  </si>
  <si>
    <t>Вывоз мусора</t>
  </si>
  <si>
    <t xml:space="preserve">из расчета 40 000 руб. в мес.  </t>
  </si>
  <si>
    <t>Уборка снега</t>
  </si>
  <si>
    <t>250 000 руб. — уборка снега, 200 000 руб. — перемещение снега</t>
  </si>
  <si>
    <t>Окос травы</t>
  </si>
  <si>
    <t>Обслуживание газовых сетей</t>
  </si>
  <si>
    <t>Обслуживание электрических сетей</t>
  </si>
  <si>
    <t xml:space="preserve">15 000 руб. — снятие показаний в мес., 45 000 руб. в квартал —  замена ламп, 50 000 руб. — прочие расходы (мелкие ремонты) </t>
  </si>
  <si>
    <t>Аварийное обслуживание сетей</t>
  </si>
  <si>
    <t>Развитие инфраструктуры</t>
  </si>
  <si>
    <t>Благоустройство в зоне ЛЭП</t>
  </si>
  <si>
    <t>Проведение праздников</t>
  </si>
  <si>
    <t>9 мая, День поселка, Новый год, Масленица</t>
  </si>
  <si>
    <t xml:space="preserve">Административные расходы </t>
  </si>
  <si>
    <t>Услуги банков, комиссии, госпошлины, разрешения, геодезические работы, услуги почты, распечатка документов массового характера</t>
  </si>
  <si>
    <t>Связь, канцтовары, интернет</t>
  </si>
  <si>
    <t>1 200 руб. -связь, 1 000 руб. - канцтовары и расходники, Интернет</t>
  </si>
  <si>
    <t>ГСМ</t>
  </si>
  <si>
    <t>Налоги</t>
  </si>
  <si>
    <t>Земельный налог</t>
  </si>
  <si>
    <t>Вознаграждение Правления и инициативных жителей по итогам года</t>
  </si>
  <si>
    <t>Вознаграждение по  итогам утверждения отчета Правления за отчетный период</t>
  </si>
  <si>
    <t>Остаток денежных средств на расчетных счетах ДНП на 30.11.2020</t>
  </si>
  <si>
    <t>1.3. Установка системы видеонаблюдения на улицы поселка</t>
  </si>
  <si>
    <t>1.4. Установка системы считывания автомобильных номеров на въездах в поселок.</t>
  </si>
  <si>
    <t>Заливка катка</t>
  </si>
  <si>
    <t>Строительство площадки для выгула собак</t>
  </si>
  <si>
    <t>Проектирование территорий в зоне ЛЭП</t>
  </si>
  <si>
    <t>Мелкие ремонты, покраска оборудования и имущества ДНП, мелкое благоустройство и высаживание цветов на детских площадках, украшение и декор, покупка инструмента и расходных материалов, бензин для инструмента</t>
  </si>
  <si>
    <t>Благоустройство участка со спортивной плошадкой в зоне бизнес (земельные и ландшафтные работы, устройство покрытия вокруг)</t>
  </si>
  <si>
    <t>Смета 2021-2022 Вариант №1</t>
  </si>
  <si>
    <t>Смета 2021-2022 Вариант №2</t>
  </si>
  <si>
    <t>Строительство спортивной площадки в зоне бизнес (завершающий этап по заключенному договору)</t>
  </si>
  <si>
    <t>Из расчета 5 000 руб. - компенсация бензина управляющему, 3 000 руб. - компенсация бензина Председателю</t>
  </si>
  <si>
    <t xml:space="preserve">2 раза за сезон с привлечением дополнительного рабочего. </t>
  </si>
  <si>
    <t>Смета 2021-2022
Вариант №1</t>
  </si>
  <si>
    <t>Проведение финансового аудита</t>
  </si>
  <si>
    <t>50 000 — на руки управляющий, оплата дополнительных услуг (диспетчерские, оплата услуг садовника)</t>
  </si>
  <si>
    <t>В третьем варианте сметы без проведения праздников</t>
  </si>
  <si>
    <t xml:space="preserve">ФИНАНСОВО-ЭКОНОМИЧЕСКОЕ ОБОСНОВАНИЕ К ПРЕДЛАГАЕМЫМ ВАРИАНТАМ СМЕТ ДЛЯ ОБЩЕГО СОБРАНИЯ ДНП «АЛЫЕ ПАРУСА» </t>
  </si>
  <si>
    <t>ВАРИАНТЫ СМЕТ ДЛЯ ОБЩЕГО СОБРАНИЯ ДНП "АЛЫЕ ПАРУСА"</t>
  </si>
  <si>
    <t>Закуп материала для ремонта дорог</t>
  </si>
  <si>
    <t>Договор услуг на юридическое сопровождение деятельности ДНП (проверка договоров, написание запросов и т.д.)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</si>
</sst>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\ [$руб.-419];[Red]\-#,##0.00\ [$руб.-419]"/>
    <numFmt numFmtId="166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center" vertical="top" wrapText="1"/>
      <protection/>
    </xf>
    <xf numFmtId="164" fontId="3" fillId="33" borderId="10" xfId="33" applyNumberFormat="1" applyFont="1" applyFill="1" applyBorder="1" applyAlignment="1">
      <alignment horizontal="center" vertical="top" wrapText="1"/>
      <protection/>
    </xf>
    <xf numFmtId="0" fontId="3" fillId="34" borderId="10" xfId="33" applyFont="1" applyFill="1" applyBorder="1" applyAlignment="1">
      <alignment horizontal="justify" vertical="top" wrapText="1"/>
      <protection/>
    </xf>
    <xf numFmtId="165" fontId="3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165" fontId="2" fillId="35" borderId="10" xfId="33" applyNumberFormat="1" applyFont="1" applyFill="1" applyBorder="1" applyAlignment="1">
      <alignment horizontal="center" vertical="center" wrapText="1"/>
      <protection/>
    </xf>
    <xf numFmtId="165" fontId="3" fillId="34" borderId="10" xfId="33" applyNumberFormat="1" applyFont="1" applyFill="1" applyBorder="1" applyAlignment="1">
      <alignment horizontal="center" vertical="center"/>
      <protection/>
    </xf>
    <xf numFmtId="165" fontId="2" fillId="35" borderId="10" xfId="33" applyNumberFormat="1" applyFont="1" applyFill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left" vertical="top" wrapText="1"/>
      <protection/>
    </xf>
    <xf numFmtId="0" fontId="2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justify" vertical="top" wrapText="1"/>
      <protection/>
    </xf>
    <xf numFmtId="165" fontId="3" fillId="0" borderId="10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 wrapTex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33" borderId="10" xfId="33" applyFont="1" applyFill="1" applyBorder="1" applyAlignment="1">
      <alignment horizontal="center" vertical="top"/>
      <protection/>
    </xf>
    <xf numFmtId="165" fontId="3" fillId="34" borderId="10" xfId="33" applyNumberFormat="1" applyFont="1" applyFill="1" applyBorder="1" applyAlignment="1">
      <alignment horizontal="center" vertical="top" wrapText="1"/>
      <protection/>
    </xf>
    <xf numFmtId="0" fontId="3" fillId="34" borderId="10" xfId="33" applyFont="1" applyFill="1" applyBorder="1" applyAlignment="1">
      <alignment horizontal="center" vertical="top"/>
      <protection/>
    </xf>
    <xf numFmtId="0" fontId="2" fillId="0" borderId="10" xfId="33" applyFont="1" applyBorder="1" applyAlignment="1">
      <alignment horizontal="justify" vertical="top"/>
      <protection/>
    </xf>
    <xf numFmtId="0" fontId="2" fillId="34" borderId="10" xfId="33" applyFont="1" applyFill="1" applyBorder="1" applyAlignment="1">
      <alignment horizontal="justify" vertical="top"/>
      <protection/>
    </xf>
    <xf numFmtId="0" fontId="3" fillId="34" borderId="10" xfId="33" applyFont="1" applyFill="1" applyBorder="1" applyAlignment="1">
      <alignment horizontal="justify" vertical="top"/>
      <protection/>
    </xf>
    <xf numFmtId="0" fontId="3" fillId="0" borderId="0" xfId="33" applyFont="1" applyBorder="1" applyAlignment="1">
      <alignment horizontal="center"/>
      <protection/>
    </xf>
    <xf numFmtId="0" fontId="3" fillId="33" borderId="10" xfId="33" applyFont="1" applyFill="1" applyBorder="1" applyAlignment="1">
      <alignment horizontal="justify" vertical="top" wrapText="1"/>
      <protection/>
    </xf>
    <xf numFmtId="165" fontId="3" fillId="33" borderId="10" xfId="33" applyNumberFormat="1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justify" vertical="top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 applyAlignment="1">
      <alignment horizontal="justify" vertical="top"/>
      <protection/>
    </xf>
    <xf numFmtId="165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35" borderId="10" xfId="33" applyFont="1" applyFill="1" applyBorder="1" applyAlignment="1">
      <alignment horizontal="justify" vertical="top" wrapText="1"/>
      <protection/>
    </xf>
    <xf numFmtId="0" fontId="3" fillId="0" borderId="10" xfId="33" applyFont="1" applyBorder="1" applyAlignment="1">
      <alignment horizontal="justify" vertical="top"/>
      <protection/>
    </xf>
    <xf numFmtId="0" fontId="3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Alignment="1">
      <alignment horizontal="left" vertical="center"/>
      <protection/>
    </xf>
    <xf numFmtId="0" fontId="3" fillId="0" borderId="0" xfId="33" applyFont="1">
      <alignment/>
      <protection/>
    </xf>
    <xf numFmtId="165" fontId="3" fillId="0" borderId="0" xfId="33" applyNumberFormat="1" applyFont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0" xfId="33" applyFont="1" applyBorder="1">
      <alignment/>
      <protection/>
    </xf>
    <xf numFmtId="0" fontId="3" fillId="0" borderId="0" xfId="33" applyFont="1" applyFill="1">
      <alignment/>
      <protection/>
    </xf>
    <xf numFmtId="0" fontId="2" fillId="0" borderId="0" xfId="33" applyFont="1" applyFill="1" applyAlignment="1">
      <alignment wrapText="1"/>
      <protection/>
    </xf>
    <xf numFmtId="0" fontId="2" fillId="34" borderId="12" xfId="33" applyFont="1" applyFill="1" applyBorder="1" applyAlignment="1">
      <alignment horizontal="justify" vertical="top"/>
      <protection/>
    </xf>
    <xf numFmtId="0" fontId="2" fillId="0" borderId="13" xfId="33" applyFont="1" applyBorder="1" applyAlignment="1">
      <alignment horizontal="justify" vertical="top" wrapText="1"/>
      <protection/>
    </xf>
    <xf numFmtId="165" fontId="2" fillId="35" borderId="13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justify" vertical="top" wrapText="1"/>
      <protection/>
    </xf>
    <xf numFmtId="165" fontId="2" fillId="35" borderId="14" xfId="33" applyNumberFormat="1" applyFont="1" applyFill="1" applyBorder="1" applyAlignment="1">
      <alignment horizontal="center" vertical="center"/>
      <protection/>
    </xf>
    <xf numFmtId="0" fontId="3" fillId="34" borderId="15" xfId="33" applyFont="1" applyFill="1" applyBorder="1" applyAlignment="1">
      <alignment horizontal="justify" vertical="top" wrapText="1"/>
      <protection/>
    </xf>
    <xf numFmtId="165" fontId="4" fillId="34" borderId="15" xfId="0" applyNumberFormat="1" applyFont="1" applyFill="1" applyBorder="1" applyAlignment="1">
      <alignment horizontal="center"/>
    </xf>
    <xf numFmtId="0" fontId="3" fillId="34" borderId="13" xfId="33" applyFont="1" applyFill="1" applyBorder="1" applyAlignment="1">
      <alignment horizontal="justify" vertical="top" wrapText="1"/>
      <protection/>
    </xf>
    <xf numFmtId="165" fontId="3" fillId="34" borderId="13" xfId="33" applyNumberFormat="1" applyFont="1" applyFill="1" applyBorder="1" applyAlignment="1">
      <alignment horizontal="center" vertical="center"/>
      <protection/>
    </xf>
    <xf numFmtId="0" fontId="3" fillId="33" borderId="16" xfId="33" applyFont="1" applyFill="1" applyBorder="1" applyAlignment="1">
      <alignment horizontal="left" vertical="top" wrapText="1"/>
      <protection/>
    </xf>
    <xf numFmtId="0" fontId="3" fillId="33" borderId="14" xfId="33" applyFont="1" applyFill="1" applyBorder="1" applyAlignment="1">
      <alignment horizontal="center" vertical="top" wrapText="1"/>
      <protection/>
    </xf>
    <xf numFmtId="166" fontId="2" fillId="0" borderId="15" xfId="33" applyNumberFormat="1" applyFont="1" applyBorder="1" applyAlignment="1">
      <alignment horizontal="justify" vertical="top" wrapText="1"/>
      <protection/>
    </xf>
    <xf numFmtId="165" fontId="2" fillId="35" borderId="15" xfId="33" applyNumberFormat="1" applyFont="1" applyFill="1" applyBorder="1" applyAlignment="1">
      <alignment horizontal="center" vertical="center"/>
      <protection/>
    </xf>
    <xf numFmtId="0" fontId="2" fillId="0" borderId="15" xfId="33" applyFont="1" applyBorder="1" applyAlignment="1">
      <alignment horizontal="justify" vertical="top" wrapText="1"/>
      <protection/>
    </xf>
    <xf numFmtId="0" fontId="3" fillId="0" borderId="13" xfId="33" applyFont="1" applyBorder="1" applyAlignment="1">
      <alignment horizontal="justify" vertical="top" wrapText="1"/>
      <protection/>
    </xf>
    <xf numFmtId="165" fontId="3" fillId="0" borderId="13" xfId="33" applyNumberFormat="1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justify" vertical="top"/>
      <protection/>
    </xf>
    <xf numFmtId="0" fontId="3" fillId="0" borderId="14" xfId="33" applyFont="1" applyBorder="1" applyAlignment="1">
      <alignment horizontal="justify" vertical="top" wrapText="1"/>
      <protection/>
    </xf>
    <xf numFmtId="165" fontId="3" fillId="0" borderId="14" xfId="33" applyNumberFormat="1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justify" vertical="top"/>
      <protection/>
    </xf>
    <xf numFmtId="0" fontId="3" fillId="33" borderId="15" xfId="33" applyFont="1" applyFill="1" applyBorder="1" applyAlignment="1">
      <alignment horizontal="left" vertical="top" wrapText="1"/>
      <protection/>
    </xf>
    <xf numFmtId="165" fontId="3" fillId="33" borderId="15" xfId="33" applyNumberFormat="1" applyFont="1" applyFill="1" applyBorder="1" applyAlignment="1">
      <alignment horizontal="left" vertical="top" wrapText="1"/>
      <protection/>
    </xf>
    <xf numFmtId="165" fontId="2" fillId="35" borderId="13" xfId="33" applyNumberFormat="1" applyFont="1" applyFill="1" applyBorder="1" applyAlignment="1">
      <alignment horizontal="center" vertical="center"/>
      <protection/>
    </xf>
    <xf numFmtId="165" fontId="3" fillId="33" borderId="15" xfId="33" applyNumberFormat="1" applyFont="1" applyFill="1" applyBorder="1" applyAlignment="1">
      <alignment horizontal="center" vertical="top" wrapText="1"/>
      <protection/>
    </xf>
    <xf numFmtId="0" fontId="3" fillId="33" borderId="15" xfId="33" applyFont="1" applyFill="1" applyBorder="1" applyAlignment="1">
      <alignment horizontal="center" vertical="top" wrapText="1"/>
      <protection/>
    </xf>
    <xf numFmtId="0" fontId="3" fillId="0" borderId="15" xfId="33" applyFont="1" applyBorder="1" applyAlignment="1">
      <alignment horizontal="justify" vertical="top" wrapText="1"/>
      <protection/>
    </xf>
    <xf numFmtId="165" fontId="3" fillId="0" borderId="15" xfId="33" applyNumberFormat="1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justify" vertical="top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zoomScalePageLayoutView="0" workbookViewId="0" topLeftCell="A3">
      <selection activeCell="A24" sqref="A24"/>
    </sheetView>
  </sheetViews>
  <sheetFormatPr defaultColWidth="11.57421875" defaultRowHeight="12.75"/>
  <cols>
    <col min="1" max="1" width="79.7109375" style="1" customWidth="1"/>
    <col min="2" max="3" width="33.8515625" style="1" customWidth="1"/>
    <col min="4" max="4" width="8.7109375" style="1" customWidth="1"/>
    <col min="5" max="5" width="16.28125" style="1" customWidth="1"/>
    <col min="6" max="251" width="8.7109375" style="1" customWidth="1"/>
  </cols>
  <sheetData>
    <row r="1" spans="1:3" ht="13.5">
      <c r="A1" s="70" t="s">
        <v>74</v>
      </c>
      <c r="B1" s="70"/>
      <c r="C1" s="2"/>
    </row>
    <row r="3" spans="1:251" ht="27">
      <c r="A3" s="3" t="s">
        <v>0</v>
      </c>
      <c r="B3" s="4" t="s">
        <v>69</v>
      </c>
      <c r="C3" s="4" t="s">
        <v>69</v>
      </c>
      <c r="IQ3"/>
    </row>
    <row r="4" spans="1:251" ht="13.5">
      <c r="A4" s="5" t="s">
        <v>1</v>
      </c>
      <c r="B4" s="6">
        <f>B5</f>
        <v>900000</v>
      </c>
      <c r="C4" s="6">
        <f>C5</f>
        <v>900000</v>
      </c>
      <c r="IQ4"/>
    </row>
    <row r="5" spans="1:251" ht="13.5">
      <c r="A5" s="7" t="s">
        <v>56</v>
      </c>
      <c r="B5" s="8">
        <v>900000</v>
      </c>
      <c r="C5" s="8">
        <v>900000</v>
      </c>
      <c r="IQ5"/>
    </row>
    <row r="6" spans="1:251" ht="13.5">
      <c r="A6" s="5" t="s">
        <v>2</v>
      </c>
      <c r="B6" s="9">
        <f>ФЭО!B6</f>
        <v>17441642</v>
      </c>
      <c r="C6" s="9">
        <f>ФЭО!C6</f>
        <v>16191642</v>
      </c>
      <c r="IQ6"/>
    </row>
    <row r="7" spans="1:251" ht="13.5">
      <c r="A7" s="7" t="s">
        <v>3</v>
      </c>
      <c r="B7" s="10">
        <f>ФЭО!B7</f>
        <v>17341642</v>
      </c>
      <c r="C7" s="10">
        <f>ФЭО!C7</f>
        <v>16091642</v>
      </c>
      <c r="IQ7"/>
    </row>
    <row r="8" spans="1:251" ht="13.5">
      <c r="A8" s="7" t="s">
        <v>4</v>
      </c>
      <c r="B8" s="10">
        <f>ФЭО!B8</f>
        <v>100000</v>
      </c>
      <c r="C8" s="10">
        <f>ФЭО!C8</f>
        <v>100000</v>
      </c>
      <c r="IQ8"/>
    </row>
    <row r="9" spans="1:251" ht="13.5">
      <c r="A9" s="5" t="s">
        <v>5</v>
      </c>
      <c r="B9" s="9">
        <f>ФЭО!B9</f>
        <v>1600000</v>
      </c>
      <c r="C9" s="9">
        <f>ФЭО!C9</f>
        <v>1600000</v>
      </c>
      <c r="IQ9"/>
    </row>
    <row r="10" spans="1:251" ht="27">
      <c r="A10" s="7" t="s">
        <v>6</v>
      </c>
      <c r="B10" s="10">
        <f>ФЭО!B10</f>
        <v>1600000</v>
      </c>
      <c r="C10" s="10">
        <f>ФЭО!C10</f>
        <v>1600000</v>
      </c>
      <c r="IQ10"/>
    </row>
    <row r="11" spans="1:251" ht="13.5">
      <c r="A11" s="49" t="s">
        <v>7</v>
      </c>
      <c r="B11" s="50">
        <f>SUM(B12:B13)</f>
        <v>16741642</v>
      </c>
      <c r="C11" s="50">
        <f>SUM(C12:C13)</f>
        <v>15491642</v>
      </c>
      <c r="IQ11"/>
    </row>
    <row r="12" spans="1:251" ht="13.5">
      <c r="A12" s="53" t="s">
        <v>8</v>
      </c>
      <c r="B12" s="54">
        <f>ФЭО!B12</f>
        <v>4297852</v>
      </c>
      <c r="C12" s="54">
        <f>ФЭО!C12</f>
        <v>4297852</v>
      </c>
      <c r="D12" s="2"/>
      <c r="IQ12"/>
    </row>
    <row r="13" spans="1:251" ht="13.5">
      <c r="A13" s="55" t="s">
        <v>9</v>
      </c>
      <c r="B13" s="54">
        <f>ФЭО!B17+ФЭО!B20+ФЭО!B23+ФЭО!B26+ФЭО!B40+ФЭО!B46+ФЭО!B48+ФЭО!B52+ФЭО!B54</f>
        <v>12443790</v>
      </c>
      <c r="C13" s="54">
        <f>ФЭО!C17+ФЭО!C20+ФЭО!C23+ФЭО!C26+ФЭО!C40+ФЭО!C46+ФЭО!C48+ФЭО!C52+ФЭО!C54</f>
        <v>11193790</v>
      </c>
      <c r="D13" s="2"/>
      <c r="IQ13"/>
    </row>
    <row r="14" spans="1:251" ht="29.25" customHeight="1">
      <c r="A14" s="51" t="s">
        <v>10</v>
      </c>
      <c r="B14" s="52"/>
      <c r="C14" s="52"/>
      <c r="D14" s="12"/>
      <c r="IQ14"/>
    </row>
    <row r="15" spans="1:251" ht="27">
      <c r="A15" s="13" t="s">
        <v>11</v>
      </c>
      <c r="B15" s="14">
        <f>ФЭО!B57</f>
        <v>199.73033199547413</v>
      </c>
      <c r="C15" s="14">
        <f>ФЭО!C57</f>
        <v>185.33360330078983</v>
      </c>
      <c r="IQ15"/>
    </row>
    <row r="16" spans="1:251" ht="27">
      <c r="A16" s="13" t="s">
        <v>12</v>
      </c>
      <c r="B16" s="14">
        <f>B15</f>
        <v>199.73033199547413</v>
      </c>
      <c r="C16" s="14">
        <f>C15</f>
        <v>185.33360330078983</v>
      </c>
      <c r="D16" s="15"/>
      <c r="E16" s="15"/>
      <c r="F16" s="15"/>
      <c r="IQ16"/>
    </row>
    <row r="17" spans="1:251" ht="27">
      <c r="A17" s="13" t="s">
        <v>13</v>
      </c>
      <c r="B17" s="14">
        <f>B16*0.06</f>
        <v>11.983819919728447</v>
      </c>
      <c r="C17" s="14">
        <f>C16*0.06</f>
        <v>11.12001619804739</v>
      </c>
      <c r="D17" s="15"/>
      <c r="E17" s="15"/>
      <c r="F17" s="15"/>
      <c r="IQ17"/>
    </row>
    <row r="18" spans="1:251" ht="26.25" customHeight="1">
      <c r="A18" s="11" t="s">
        <v>14</v>
      </c>
      <c r="B18" s="3"/>
      <c r="C18" s="3"/>
      <c r="IQ18"/>
    </row>
    <row r="19" spans="1:251" ht="42.75" customHeight="1">
      <c r="A19" s="16" t="s">
        <v>15</v>
      </c>
      <c r="B19" s="14">
        <v>100</v>
      </c>
      <c r="C19" s="14">
        <v>100</v>
      </c>
      <c r="IQ19"/>
    </row>
    <row r="20" spans="1:3" ht="13.5">
      <c r="A20"/>
      <c r="B20"/>
      <c r="C20"/>
    </row>
    <row r="21" spans="1:25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3"/>
  <sheetViews>
    <sheetView zoomScalePageLayoutView="0" workbookViewId="0" topLeftCell="A50">
      <selection activeCell="A61" sqref="A61:IV62"/>
    </sheetView>
  </sheetViews>
  <sheetFormatPr defaultColWidth="11.57421875" defaultRowHeight="12.75"/>
  <cols>
    <col min="1" max="1" width="55.421875" style="1" customWidth="1"/>
    <col min="2" max="3" width="23.140625" style="1" customWidth="1"/>
    <col min="4" max="4" width="40.00390625" style="1" customWidth="1"/>
    <col min="5" max="5" width="8.7109375" style="1" customWidth="1"/>
    <col min="6" max="6" width="20.7109375" style="1" customWidth="1"/>
    <col min="7" max="7" width="8.7109375" style="1" customWidth="1"/>
    <col min="8" max="8" width="16.28125" style="1" customWidth="1"/>
    <col min="9" max="251" width="8.7109375" style="1" customWidth="1"/>
  </cols>
  <sheetData>
    <row r="1" spans="1:4" ht="12.75" customHeight="1">
      <c r="A1" s="71" t="s">
        <v>73</v>
      </c>
      <c r="B1" s="71"/>
      <c r="C1" s="71"/>
      <c r="D1" s="71"/>
    </row>
    <row r="3" spans="1:4" ht="27">
      <c r="A3" s="3" t="s">
        <v>16</v>
      </c>
      <c r="B3" s="4" t="s">
        <v>64</v>
      </c>
      <c r="C3" s="4" t="s">
        <v>65</v>
      </c>
      <c r="D3" s="17" t="s">
        <v>17</v>
      </c>
    </row>
    <row r="4" spans="1:4" ht="13.5">
      <c r="A4" s="5" t="s">
        <v>1</v>
      </c>
      <c r="B4" s="18">
        <f>B5</f>
        <v>900000</v>
      </c>
      <c r="C4" s="18">
        <f>C5</f>
        <v>900000</v>
      </c>
      <c r="D4" s="19"/>
    </row>
    <row r="5" spans="1:4" ht="27">
      <c r="A5" s="43" t="s">
        <v>56</v>
      </c>
      <c r="B5" s="44">
        <v>900000</v>
      </c>
      <c r="C5" s="44">
        <v>900000</v>
      </c>
      <c r="D5" s="20"/>
    </row>
    <row r="6" spans="1:4" ht="29.25" customHeight="1">
      <c r="A6" s="47" t="s">
        <v>2</v>
      </c>
      <c r="B6" s="48">
        <f>SUM(B7:B8)</f>
        <v>17441642</v>
      </c>
      <c r="C6" s="48">
        <f>SUM(C7:C8)</f>
        <v>16191642</v>
      </c>
      <c r="D6" s="42"/>
    </row>
    <row r="7" spans="1:4" ht="29.25" customHeight="1">
      <c r="A7" s="45" t="s">
        <v>3</v>
      </c>
      <c r="B7" s="46">
        <f>B57*7235.44*12</f>
        <v>17341642</v>
      </c>
      <c r="C7" s="46">
        <f>C57*7235.44*12</f>
        <v>16091642</v>
      </c>
      <c r="D7" s="20"/>
    </row>
    <row r="8" spans="1:4" ht="27" customHeight="1">
      <c r="A8" s="7" t="s">
        <v>4</v>
      </c>
      <c r="B8" s="10">
        <v>100000</v>
      </c>
      <c r="C8" s="10">
        <v>100000</v>
      </c>
      <c r="D8" s="20"/>
    </row>
    <row r="9" spans="1:4" ht="27" customHeight="1">
      <c r="A9" s="5" t="s">
        <v>5</v>
      </c>
      <c r="B9" s="9">
        <f>B10</f>
        <v>1600000</v>
      </c>
      <c r="C9" s="9">
        <f>C10</f>
        <v>1600000</v>
      </c>
      <c r="D9" s="21"/>
    </row>
    <row r="10" spans="1:4" ht="41.25">
      <c r="A10" s="7" t="s">
        <v>6</v>
      </c>
      <c r="B10" s="10">
        <v>1600000</v>
      </c>
      <c r="C10" s="10">
        <v>1600000</v>
      </c>
      <c r="D10" s="20"/>
    </row>
    <row r="11" spans="1:8" ht="30" customHeight="1">
      <c r="A11" s="5" t="s">
        <v>7</v>
      </c>
      <c r="B11" s="9">
        <f>B12+B17+B20+B23+B26+B40+B46+B48+B52+B54</f>
        <v>16741642</v>
      </c>
      <c r="C11" s="9">
        <f>C12+C17+C20+C23+C26+C40+C46+C48+C52+C54</f>
        <v>15491642</v>
      </c>
      <c r="D11" s="22"/>
      <c r="E11" s="23"/>
      <c r="F11" s="23"/>
      <c r="G11" s="23"/>
      <c r="H11" s="23"/>
    </row>
    <row r="12" spans="1:8" ht="30" customHeight="1">
      <c r="A12" s="24" t="s">
        <v>8</v>
      </c>
      <c r="B12" s="25">
        <f>SUM(B13:B16)</f>
        <v>4297852</v>
      </c>
      <c r="C12" s="25">
        <f>SUM(C13:C16)</f>
        <v>4297852</v>
      </c>
      <c r="D12" s="26"/>
      <c r="E12" s="23"/>
      <c r="F12" s="23"/>
      <c r="G12" s="23"/>
      <c r="H12" s="23"/>
    </row>
    <row r="13" spans="1:8" ht="54.75">
      <c r="A13" s="7" t="s">
        <v>18</v>
      </c>
      <c r="B13" s="10">
        <f>322321*12</f>
        <v>3867852</v>
      </c>
      <c r="C13" s="10">
        <f>322321*12</f>
        <v>3867852</v>
      </c>
      <c r="D13" s="20"/>
      <c r="E13" s="2"/>
      <c r="F13" s="2"/>
      <c r="G13" s="2"/>
      <c r="H13" s="2"/>
    </row>
    <row r="14" spans="1:8" ht="27">
      <c r="A14" s="7" t="s">
        <v>19</v>
      </c>
      <c r="B14" s="10">
        <f>90000</f>
        <v>90000</v>
      </c>
      <c r="C14" s="10">
        <f>90000</f>
        <v>90000</v>
      </c>
      <c r="D14" s="20"/>
      <c r="E14" s="2"/>
      <c r="F14" s="2"/>
      <c r="G14" s="2"/>
      <c r="H14" s="2"/>
    </row>
    <row r="15" spans="1:8" ht="13.5">
      <c r="A15" s="7" t="s">
        <v>57</v>
      </c>
      <c r="B15" s="10">
        <v>200000</v>
      </c>
      <c r="C15" s="10">
        <v>200000</v>
      </c>
      <c r="D15" s="20"/>
      <c r="E15" s="2"/>
      <c r="F15" s="2"/>
      <c r="G15" s="2"/>
      <c r="H15" s="2"/>
    </row>
    <row r="16" spans="1:8" ht="27">
      <c r="A16" s="7" t="s">
        <v>58</v>
      </c>
      <c r="B16" s="10">
        <v>140000</v>
      </c>
      <c r="C16" s="10">
        <v>140000</v>
      </c>
      <c r="D16" s="20"/>
      <c r="E16" s="2"/>
      <c r="F16" s="2"/>
      <c r="G16" s="2"/>
      <c r="H16" s="2"/>
    </row>
    <row r="17" spans="1:8" ht="13.5">
      <c r="A17" s="27" t="s">
        <v>20</v>
      </c>
      <c r="B17" s="25">
        <f>SUM(B18:B19)</f>
        <v>2754600</v>
      </c>
      <c r="C17" s="25">
        <f>SUM(C18:C19)</f>
        <v>2754600</v>
      </c>
      <c r="D17" s="28"/>
      <c r="E17" s="2"/>
      <c r="F17" s="2"/>
      <c r="G17" s="2"/>
      <c r="H17" s="2"/>
    </row>
    <row r="18" spans="1:8" ht="41.25">
      <c r="A18" s="7" t="s">
        <v>21</v>
      </c>
      <c r="B18" s="10">
        <f>124550*12</f>
        <v>1494600</v>
      </c>
      <c r="C18" s="10">
        <f>124550*12</f>
        <v>1494600</v>
      </c>
      <c r="D18" s="7" t="s">
        <v>71</v>
      </c>
      <c r="E18" s="2"/>
      <c r="F18" s="2"/>
      <c r="G18" s="2"/>
      <c r="H18" s="2"/>
    </row>
    <row r="19" spans="1:8" ht="27">
      <c r="A19" s="7" t="s">
        <v>22</v>
      </c>
      <c r="B19" s="29">
        <f>70000*12+35000*12</f>
        <v>1260000</v>
      </c>
      <c r="C19" s="29">
        <f>70000*12+35000*12</f>
        <v>1260000</v>
      </c>
      <c r="D19" s="20" t="s">
        <v>23</v>
      </c>
      <c r="E19" s="2"/>
      <c r="F19" s="2"/>
      <c r="G19" s="2"/>
      <c r="H19" s="2"/>
    </row>
    <row r="20" spans="1:8" ht="13.5">
      <c r="A20" s="27" t="s">
        <v>24</v>
      </c>
      <c r="B20" s="25">
        <f>SUM(B21:B22)</f>
        <v>700000</v>
      </c>
      <c r="C20" s="25">
        <f>SUM(C21:C22)</f>
        <v>700000</v>
      </c>
      <c r="D20" s="28"/>
      <c r="E20" s="2"/>
      <c r="F20" s="2"/>
      <c r="G20" s="2"/>
      <c r="H20" s="2"/>
    </row>
    <row r="21" spans="1:8" ht="13.5">
      <c r="A21" s="30" t="s">
        <v>25</v>
      </c>
      <c r="B21" s="29">
        <v>600000</v>
      </c>
      <c r="C21" s="29">
        <v>600000</v>
      </c>
      <c r="D21" s="20"/>
      <c r="E21" s="2"/>
      <c r="F21" s="2"/>
      <c r="G21" s="2"/>
      <c r="H21" s="2"/>
    </row>
    <row r="22" spans="1:8" ht="13.5">
      <c r="A22" s="30" t="s">
        <v>70</v>
      </c>
      <c r="B22" s="29">
        <v>100000</v>
      </c>
      <c r="C22" s="29">
        <v>100000</v>
      </c>
      <c r="D22" s="20"/>
      <c r="E22" s="2"/>
      <c r="F22" s="2"/>
      <c r="G22" s="2"/>
      <c r="H22" s="2"/>
    </row>
    <row r="23" spans="1:8" ht="13.5">
      <c r="A23" s="27" t="s">
        <v>26</v>
      </c>
      <c r="B23" s="25">
        <f>SUM(B24:B25)</f>
        <v>390000</v>
      </c>
      <c r="C23" s="25">
        <f>SUM(C24:C25)</f>
        <v>390000</v>
      </c>
      <c r="D23" s="28"/>
      <c r="E23" s="2"/>
      <c r="F23" s="2"/>
      <c r="G23" s="2"/>
      <c r="H23" s="2"/>
    </row>
    <row r="24" spans="1:8" ht="13.5">
      <c r="A24" s="30" t="s">
        <v>27</v>
      </c>
      <c r="B24" s="29">
        <v>150000</v>
      </c>
      <c r="C24" s="29">
        <v>150000</v>
      </c>
      <c r="D24" s="20"/>
      <c r="E24" s="2"/>
      <c r="F24" s="2"/>
      <c r="G24" s="2"/>
      <c r="H24" s="2"/>
    </row>
    <row r="25" spans="1:8" ht="27">
      <c r="A25" s="30" t="s">
        <v>76</v>
      </c>
      <c r="B25" s="29">
        <f>20000*12</f>
        <v>240000</v>
      </c>
      <c r="C25" s="29">
        <f>20000*12</f>
        <v>240000</v>
      </c>
      <c r="D25" s="20"/>
      <c r="E25" s="2"/>
      <c r="F25" s="2"/>
      <c r="G25" s="2"/>
      <c r="H25" s="2"/>
    </row>
    <row r="26" spans="1:8" ht="13.5">
      <c r="A26" s="27" t="s">
        <v>28</v>
      </c>
      <c r="B26" s="25">
        <f>SUM(B27:B39)</f>
        <v>4868190</v>
      </c>
      <c r="C26" s="25">
        <f>SUM(C27:C39)</f>
        <v>4868190</v>
      </c>
      <c r="D26" s="28"/>
      <c r="E26" s="2"/>
      <c r="F26" s="2"/>
      <c r="G26" s="2"/>
      <c r="H26" s="2"/>
    </row>
    <row r="27" spans="1:4" ht="42.75" customHeight="1">
      <c r="A27" s="31" t="s">
        <v>29</v>
      </c>
      <c r="B27" s="10">
        <v>200000</v>
      </c>
      <c r="C27" s="10">
        <v>200000</v>
      </c>
      <c r="D27" s="32"/>
    </row>
    <row r="28" spans="1:4" ht="54.75">
      <c r="A28" s="31" t="s">
        <v>62</v>
      </c>
      <c r="B28" s="10">
        <v>250000</v>
      </c>
      <c r="C28" s="10">
        <v>250000</v>
      </c>
      <c r="D28" s="32"/>
    </row>
    <row r="29" spans="1:4" ht="13.5">
      <c r="A29" s="31" t="s">
        <v>59</v>
      </c>
      <c r="B29" s="10">
        <v>60000</v>
      </c>
      <c r="C29" s="10">
        <v>60000</v>
      </c>
      <c r="D29" s="32"/>
    </row>
    <row r="30" spans="1:4" ht="27">
      <c r="A30" s="7" t="s">
        <v>30</v>
      </c>
      <c r="B30" s="10">
        <f>75630*12</f>
        <v>907560</v>
      </c>
      <c r="C30" s="10">
        <f>75630*12</f>
        <v>907560</v>
      </c>
      <c r="D30" s="20" t="s">
        <v>31</v>
      </c>
    </row>
    <row r="31" spans="1:4" ht="13.5">
      <c r="A31" s="31" t="s">
        <v>32</v>
      </c>
      <c r="B31" s="10">
        <v>700000</v>
      </c>
      <c r="C31" s="10">
        <v>700000</v>
      </c>
      <c r="D31" s="32"/>
    </row>
    <row r="32" spans="1:4" ht="13.5">
      <c r="A32" s="31" t="s">
        <v>75</v>
      </c>
      <c r="B32" s="10">
        <v>500000</v>
      </c>
      <c r="C32" s="10">
        <v>500000</v>
      </c>
      <c r="D32" s="32"/>
    </row>
    <row r="33" spans="1:4" ht="13.5">
      <c r="A33" s="31" t="s">
        <v>33</v>
      </c>
      <c r="B33" s="10">
        <v>400000</v>
      </c>
      <c r="C33" s="10">
        <v>400000</v>
      </c>
      <c r="D33" s="32"/>
    </row>
    <row r="34" spans="1:4" ht="13.5">
      <c r="A34" s="31" t="s">
        <v>34</v>
      </c>
      <c r="B34" s="10">
        <v>480000</v>
      </c>
      <c r="C34" s="10">
        <v>480000</v>
      </c>
      <c r="D34" s="20" t="s">
        <v>35</v>
      </c>
    </row>
    <row r="35" spans="1:4" ht="27">
      <c r="A35" s="31" t="s">
        <v>36</v>
      </c>
      <c r="B35" s="10">
        <v>450000</v>
      </c>
      <c r="C35" s="10">
        <v>450000</v>
      </c>
      <c r="D35" s="20" t="s">
        <v>37</v>
      </c>
    </row>
    <row r="36" spans="1:4" ht="27">
      <c r="A36" s="31" t="s">
        <v>38</v>
      </c>
      <c r="B36" s="10">
        <v>75630</v>
      </c>
      <c r="C36" s="10">
        <v>75630</v>
      </c>
      <c r="D36" s="20" t="s">
        <v>68</v>
      </c>
    </row>
    <row r="37" spans="1:8" ht="13.5">
      <c r="A37" s="31" t="s">
        <v>39</v>
      </c>
      <c r="B37" s="10">
        <v>235000</v>
      </c>
      <c r="C37" s="10">
        <v>235000</v>
      </c>
      <c r="D37" s="20"/>
      <c r="E37" s="33"/>
      <c r="F37" s="33"/>
      <c r="G37" s="33"/>
      <c r="H37" s="33"/>
    </row>
    <row r="38" spans="1:18" ht="41.25">
      <c r="A38" s="31" t="s">
        <v>40</v>
      </c>
      <c r="B38" s="10">
        <f>180000+180000+50000</f>
        <v>410000</v>
      </c>
      <c r="C38" s="10">
        <v>410000</v>
      </c>
      <c r="D38" s="20" t="s">
        <v>41</v>
      </c>
      <c r="E38" s="34"/>
      <c r="F38" s="34"/>
      <c r="G38" s="34"/>
      <c r="H38" s="34"/>
      <c r="K38" s="15"/>
      <c r="L38" s="15"/>
      <c r="M38" s="15"/>
      <c r="N38" s="15"/>
      <c r="O38" s="15"/>
      <c r="P38" s="15"/>
      <c r="Q38" s="15"/>
      <c r="R38" s="15"/>
    </row>
    <row r="39" spans="1:18" ht="13.5">
      <c r="A39" s="31" t="s">
        <v>42</v>
      </c>
      <c r="B39" s="10">
        <v>200000</v>
      </c>
      <c r="C39" s="10">
        <f>200000</f>
        <v>200000</v>
      </c>
      <c r="D39" s="20"/>
      <c r="E39" s="34"/>
      <c r="F39" s="34"/>
      <c r="G39" s="34"/>
      <c r="H39" s="34"/>
      <c r="K39" s="15"/>
      <c r="L39" s="15"/>
      <c r="M39" s="15"/>
      <c r="N39" s="15"/>
      <c r="O39" s="15"/>
      <c r="P39" s="15"/>
      <c r="Q39" s="15"/>
      <c r="R39" s="15"/>
    </row>
    <row r="40" spans="1:18" ht="13.5">
      <c r="A40" s="27" t="s">
        <v>43</v>
      </c>
      <c r="B40" s="25">
        <f>SUM(B41:B45)</f>
        <v>2900000</v>
      </c>
      <c r="C40" s="25">
        <f>SUM(C41:C45)</f>
        <v>2150000</v>
      </c>
      <c r="D40" s="28"/>
      <c r="E40" s="34"/>
      <c r="F40" s="34"/>
      <c r="G40" s="34"/>
      <c r="H40" s="34"/>
      <c r="K40" s="15"/>
      <c r="L40" s="15"/>
      <c r="M40" s="15"/>
      <c r="N40" s="15"/>
      <c r="O40" s="15"/>
      <c r="P40" s="15"/>
      <c r="Q40" s="15"/>
      <c r="R40" s="15"/>
    </row>
    <row r="41" spans="1:18" ht="27.75" customHeight="1">
      <c r="A41" s="31" t="s">
        <v>66</v>
      </c>
      <c r="B41" s="10">
        <v>550000</v>
      </c>
      <c r="C41" s="10">
        <v>550000</v>
      </c>
      <c r="D41" s="20"/>
      <c r="E41" s="34"/>
      <c r="F41" s="34"/>
      <c r="G41" s="34"/>
      <c r="H41" s="34"/>
      <c r="K41" s="15"/>
      <c r="L41" s="15"/>
      <c r="M41" s="15"/>
      <c r="N41" s="15"/>
      <c r="O41" s="15"/>
      <c r="P41" s="15"/>
      <c r="Q41" s="15"/>
      <c r="R41" s="15"/>
    </row>
    <row r="42" spans="1:18" ht="41.25">
      <c r="A42" s="31" t="s">
        <v>63</v>
      </c>
      <c r="B42" s="10">
        <v>300000</v>
      </c>
      <c r="C42" s="10">
        <v>300000</v>
      </c>
      <c r="D42" s="20"/>
      <c r="E42" s="34"/>
      <c r="F42" s="34"/>
      <c r="G42" s="34"/>
      <c r="H42" s="34"/>
      <c r="K42" s="15"/>
      <c r="L42" s="15"/>
      <c r="M42" s="15"/>
      <c r="N42" s="15"/>
      <c r="O42" s="15"/>
      <c r="P42" s="15"/>
      <c r="Q42" s="15"/>
      <c r="R42" s="15"/>
    </row>
    <row r="43" spans="1:18" ht="13.5">
      <c r="A43" s="31" t="s">
        <v>60</v>
      </c>
      <c r="B43" s="10">
        <v>400000</v>
      </c>
      <c r="C43" s="10">
        <v>400000</v>
      </c>
      <c r="D43" s="20"/>
      <c r="E43" s="34"/>
      <c r="F43" s="34"/>
      <c r="G43" s="34"/>
      <c r="H43" s="34"/>
      <c r="K43" s="15"/>
      <c r="L43" s="15"/>
      <c r="M43" s="15"/>
      <c r="N43" s="15"/>
      <c r="O43" s="15"/>
      <c r="P43" s="15"/>
      <c r="Q43" s="15"/>
      <c r="R43" s="15"/>
    </row>
    <row r="44" spans="1:18" ht="13.5">
      <c r="A44" s="31" t="s">
        <v>61</v>
      </c>
      <c r="B44" s="10">
        <v>150000</v>
      </c>
      <c r="C44" s="10">
        <v>150000</v>
      </c>
      <c r="D44" s="20"/>
      <c r="E44" s="34"/>
      <c r="F44" s="34"/>
      <c r="G44" s="34"/>
      <c r="H44" s="34"/>
      <c r="K44" s="15"/>
      <c r="L44" s="15"/>
      <c r="M44" s="15"/>
      <c r="N44" s="15"/>
      <c r="O44" s="15"/>
      <c r="P44" s="15"/>
      <c r="Q44" s="15"/>
      <c r="R44" s="15"/>
    </row>
    <row r="45" spans="1:18" ht="13.5">
      <c r="A45" s="31" t="s">
        <v>44</v>
      </c>
      <c r="B45" s="10">
        <v>1500000</v>
      </c>
      <c r="C45" s="10">
        <v>750000</v>
      </c>
      <c r="D45" s="20"/>
      <c r="E45" s="34"/>
      <c r="F45" s="34"/>
      <c r="G45" s="34"/>
      <c r="H45" s="34"/>
      <c r="K45" s="15"/>
      <c r="L45" s="15"/>
      <c r="M45" s="15"/>
      <c r="N45" s="15"/>
      <c r="O45" s="15"/>
      <c r="P45" s="15"/>
      <c r="Q45" s="15"/>
      <c r="R45" s="15"/>
    </row>
    <row r="46" spans="1:18" ht="13.5">
      <c r="A46" s="24" t="s">
        <v>45</v>
      </c>
      <c r="B46" s="25">
        <f>B47</f>
        <v>500000</v>
      </c>
      <c r="C46" s="25">
        <f>C47</f>
        <v>0</v>
      </c>
      <c r="D46" s="28"/>
      <c r="E46" s="35"/>
      <c r="F46" s="35"/>
      <c r="G46" s="35"/>
      <c r="H46" s="35"/>
      <c r="K46" s="15"/>
      <c r="L46" s="15"/>
      <c r="M46" s="15"/>
      <c r="N46" s="15"/>
      <c r="O46" s="15"/>
      <c r="P46" s="15"/>
      <c r="Q46" s="15"/>
      <c r="R46" s="15"/>
    </row>
    <row r="47" spans="1:18" ht="27">
      <c r="A47" s="20" t="s">
        <v>46</v>
      </c>
      <c r="B47" s="10">
        <v>500000</v>
      </c>
      <c r="C47" s="10">
        <v>0</v>
      </c>
      <c r="D47" s="20" t="s">
        <v>72</v>
      </c>
      <c r="E47" s="35"/>
      <c r="F47" s="35"/>
      <c r="G47" s="35"/>
      <c r="H47" s="35"/>
      <c r="K47" s="15"/>
      <c r="L47" s="15"/>
      <c r="M47" s="15"/>
      <c r="N47" s="15"/>
      <c r="O47" s="15"/>
      <c r="P47" s="15"/>
      <c r="Q47" s="15"/>
      <c r="R47" s="15"/>
    </row>
    <row r="48" spans="1:18" ht="13.5">
      <c r="A48" s="27" t="s">
        <v>47</v>
      </c>
      <c r="B48" s="25">
        <f>SUM(B49:B51)</f>
        <v>222000</v>
      </c>
      <c r="C48" s="25">
        <f>SUM(C49:C51)</f>
        <v>222000</v>
      </c>
      <c r="D48" s="28"/>
      <c r="E48" s="35"/>
      <c r="F48" s="35"/>
      <c r="G48" s="35"/>
      <c r="H48" s="35"/>
      <c r="K48" s="15"/>
      <c r="L48" s="15"/>
      <c r="M48" s="15"/>
      <c r="N48" s="15"/>
      <c r="O48" s="15"/>
      <c r="P48" s="15"/>
      <c r="Q48" s="15"/>
      <c r="R48" s="15"/>
    </row>
    <row r="49" spans="1:18" ht="45" customHeight="1">
      <c r="A49" s="20" t="s">
        <v>48</v>
      </c>
      <c r="B49" s="10">
        <v>100000</v>
      </c>
      <c r="C49" s="10">
        <v>100000</v>
      </c>
      <c r="D49" s="20"/>
      <c r="E49" s="35"/>
      <c r="F49" s="35"/>
      <c r="G49" s="35"/>
      <c r="H49" s="35"/>
      <c r="K49" s="15"/>
      <c r="L49" s="15"/>
      <c r="M49" s="15"/>
      <c r="N49" s="15"/>
      <c r="O49" s="15"/>
      <c r="P49" s="15"/>
      <c r="Q49" s="15"/>
      <c r="R49" s="15"/>
    </row>
    <row r="50" spans="1:18" ht="27">
      <c r="A50" s="31" t="s">
        <v>49</v>
      </c>
      <c r="B50" s="10">
        <v>26000</v>
      </c>
      <c r="C50" s="10">
        <v>26000</v>
      </c>
      <c r="D50" s="20" t="s">
        <v>50</v>
      </c>
      <c r="E50" s="35"/>
      <c r="F50" s="35"/>
      <c r="G50" s="35"/>
      <c r="H50" s="35"/>
      <c r="K50" s="15"/>
      <c r="L50" s="15"/>
      <c r="M50" s="15"/>
      <c r="N50" s="15"/>
      <c r="O50" s="15"/>
      <c r="P50" s="15"/>
      <c r="Q50" s="15"/>
      <c r="R50" s="15"/>
    </row>
    <row r="51" spans="1:18" ht="41.25">
      <c r="A51" s="31" t="s">
        <v>51</v>
      </c>
      <c r="B51" s="10">
        <f>8000*12</f>
        <v>96000</v>
      </c>
      <c r="C51" s="10">
        <f>8000*12</f>
        <v>96000</v>
      </c>
      <c r="D51" s="20" t="s">
        <v>67</v>
      </c>
      <c r="E51" s="35"/>
      <c r="F51" s="35"/>
      <c r="G51" s="35"/>
      <c r="H51" s="35"/>
      <c r="K51" s="15"/>
      <c r="L51" s="15"/>
      <c r="M51" s="15"/>
      <c r="N51" s="15"/>
      <c r="O51" s="15"/>
      <c r="P51" s="15"/>
      <c r="Q51" s="15"/>
      <c r="R51" s="15"/>
    </row>
    <row r="52" spans="1:18" ht="13.5">
      <c r="A52" s="24" t="s">
        <v>52</v>
      </c>
      <c r="B52" s="25">
        <f>B53</f>
        <v>9000</v>
      </c>
      <c r="C52" s="25">
        <f>C53</f>
        <v>9000</v>
      </c>
      <c r="D52" s="28"/>
      <c r="E52" s="34"/>
      <c r="F52" s="34"/>
      <c r="G52" s="34"/>
      <c r="H52" s="34"/>
      <c r="K52" s="15"/>
      <c r="L52" s="15"/>
      <c r="M52" s="15"/>
      <c r="N52" s="15"/>
      <c r="O52" s="15"/>
      <c r="P52" s="15"/>
      <c r="Q52" s="15"/>
      <c r="R52" s="15"/>
    </row>
    <row r="53" spans="1:18" ht="13.5">
      <c r="A53" s="31" t="s">
        <v>53</v>
      </c>
      <c r="B53" s="10">
        <v>9000</v>
      </c>
      <c r="C53" s="10">
        <v>9000</v>
      </c>
      <c r="D53" s="20"/>
      <c r="E53" s="34"/>
      <c r="F53" s="34"/>
      <c r="G53" s="34"/>
      <c r="H53" s="34"/>
      <c r="K53" s="15"/>
      <c r="L53" s="15"/>
      <c r="M53" s="15"/>
      <c r="N53" s="15"/>
      <c r="O53" s="15"/>
      <c r="P53" s="15"/>
      <c r="Q53" s="15"/>
      <c r="R53" s="15"/>
    </row>
    <row r="54" spans="1:8" ht="27">
      <c r="A54" s="24" t="s">
        <v>54</v>
      </c>
      <c r="B54" s="25">
        <f>B55</f>
        <v>100000</v>
      </c>
      <c r="C54" s="25">
        <f>C55</f>
        <v>100000</v>
      </c>
      <c r="D54" s="28"/>
      <c r="E54" s="2"/>
      <c r="F54" s="2"/>
      <c r="G54" s="2"/>
      <c r="H54" s="2"/>
    </row>
    <row r="55" spans="1:8" ht="27">
      <c r="A55" s="43" t="s">
        <v>55</v>
      </c>
      <c r="B55" s="64">
        <v>100000</v>
      </c>
      <c r="C55" s="64">
        <v>100000</v>
      </c>
      <c r="D55" s="58"/>
      <c r="E55" s="2"/>
      <c r="F55" s="2"/>
      <c r="G55" s="2"/>
      <c r="H55" s="2"/>
    </row>
    <row r="56" spans="1:8" ht="12.75" customHeight="1">
      <c r="A56" s="62" t="s">
        <v>10</v>
      </c>
      <c r="B56" s="65"/>
      <c r="C56" s="65"/>
      <c r="D56" s="66"/>
      <c r="E56" s="72"/>
      <c r="F56" s="72"/>
      <c r="G56" s="72"/>
      <c r="H56" s="72"/>
    </row>
    <row r="57" spans="1:10" ht="27">
      <c r="A57" s="67" t="s">
        <v>11</v>
      </c>
      <c r="B57" s="68">
        <f>(B11-B5-B8+B10)/7235.44/12</f>
        <v>199.73033199547413</v>
      </c>
      <c r="C57" s="68">
        <f>(C11-C5-C8+C10)/7235.44/12</f>
        <v>185.33360330078983</v>
      </c>
      <c r="D57" s="69"/>
      <c r="E57" s="73"/>
      <c r="F57" s="73"/>
      <c r="G57" s="73"/>
      <c r="H57" s="73"/>
      <c r="I57" s="73"/>
      <c r="J57" s="73"/>
    </row>
    <row r="58" spans="1:10" ht="41.25">
      <c r="A58" s="59" t="s">
        <v>12</v>
      </c>
      <c r="B58" s="60">
        <f>B57</f>
        <v>199.73033199547413</v>
      </c>
      <c r="C58" s="60">
        <f>C57</f>
        <v>185.33360330078983</v>
      </c>
      <c r="D58" s="61"/>
      <c r="E58" s="73"/>
      <c r="F58" s="73"/>
      <c r="G58" s="73"/>
      <c r="H58" s="73"/>
      <c r="I58" s="73"/>
      <c r="J58" s="73"/>
    </row>
    <row r="59" spans="1:10" ht="27">
      <c r="A59" s="56" t="s">
        <v>13</v>
      </c>
      <c r="B59" s="57">
        <f>B58*0.06</f>
        <v>11.983819919728447</v>
      </c>
      <c r="C59" s="57">
        <f>C58*0.06</f>
        <v>11.12001619804739</v>
      </c>
      <c r="D59" s="58"/>
      <c r="E59" s="15"/>
      <c r="F59" s="15"/>
      <c r="G59" s="15"/>
      <c r="H59" s="15"/>
      <c r="I59" s="15"/>
      <c r="J59" s="15"/>
    </row>
    <row r="60" spans="1:10" ht="24.75" customHeight="1">
      <c r="A60" s="62" t="s">
        <v>14</v>
      </c>
      <c r="B60" s="63"/>
      <c r="C60" s="63"/>
      <c r="D60" s="62"/>
      <c r="E60" s="15"/>
      <c r="F60" s="15"/>
      <c r="G60" s="15"/>
      <c r="H60" s="15"/>
      <c r="I60" s="15"/>
      <c r="J60" s="15"/>
    </row>
    <row r="61" spans="1:8" ht="41.25" customHeight="1">
      <c r="A61" s="16" t="s">
        <v>15</v>
      </c>
      <c r="B61" s="14">
        <v>100</v>
      </c>
      <c r="C61" s="14">
        <v>100</v>
      </c>
      <c r="D61" s="20"/>
      <c r="E61" s="12"/>
      <c r="F61" s="12"/>
      <c r="G61" s="12"/>
      <c r="H61" s="12"/>
    </row>
    <row r="62" spans="1:25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3" ht="13.5">
      <c r="A64" s="36"/>
      <c r="B64" s="37"/>
      <c r="C64" s="37"/>
    </row>
    <row r="65" spans="1:3" ht="13.5">
      <c r="A65" s="36"/>
      <c r="B65" s="37"/>
      <c r="C65" s="37"/>
    </row>
    <row r="66" spans="1:3" ht="13.5">
      <c r="A66" s="36"/>
      <c r="B66" s="37"/>
      <c r="C66" s="37"/>
    </row>
    <row r="67" spans="3:5" ht="13.5">
      <c r="C67" s="38"/>
      <c r="D67" s="38"/>
      <c r="E67" s="39"/>
    </row>
    <row r="68" spans="3:5" ht="13.5">
      <c r="C68" s="38"/>
      <c r="D68" s="38"/>
      <c r="E68" s="39"/>
    </row>
    <row r="69" spans="3:4" ht="13.5">
      <c r="C69" s="38"/>
      <c r="D69" s="38"/>
    </row>
    <row r="70" spans="3:4" ht="13.5">
      <c r="C70" s="38"/>
      <c r="D70" s="38"/>
    </row>
    <row r="71" spans="3:4" ht="13.5">
      <c r="C71" s="38"/>
      <c r="D71" s="38"/>
    </row>
    <row r="72" spans="3:4" ht="13.5">
      <c r="C72" s="40"/>
      <c r="D72" s="38"/>
    </row>
    <row r="73" spans="3:4" ht="13.5">
      <c r="C73" s="41"/>
      <c r="D73" s="38"/>
    </row>
    <row r="74" spans="3:4" ht="13.5">
      <c r="C74" s="41"/>
      <c r="D74" s="38"/>
    </row>
    <row r="75" spans="3:4" ht="13.5">
      <c r="C75" s="41"/>
      <c r="D75" s="38"/>
    </row>
    <row r="76" spans="3:4" ht="13.5">
      <c r="C76" s="41"/>
      <c r="D76" s="38"/>
    </row>
    <row r="77" spans="3:4" ht="13.5">
      <c r="C77" s="41"/>
      <c r="D77" s="38"/>
    </row>
    <row r="78" spans="3:4" ht="13.5">
      <c r="C78" s="41"/>
      <c r="D78" s="38"/>
    </row>
    <row r="79" spans="3:4" ht="13.5">
      <c r="C79" s="41"/>
      <c r="D79" s="38"/>
    </row>
    <row r="80" spans="3:4" ht="13.5">
      <c r="C80" s="38"/>
      <c r="D80" s="38"/>
    </row>
    <row r="81" spans="3:4" ht="13.5">
      <c r="C81" s="38"/>
      <c r="D81" s="38"/>
    </row>
    <row r="82" spans="3:4" ht="13.5">
      <c r="C82" s="40"/>
      <c r="D82" s="38"/>
    </row>
    <row r="83" spans="3:4" ht="13.5">
      <c r="C83" s="38"/>
      <c r="D83" s="38"/>
    </row>
  </sheetData>
  <sheetProtection selectLockedCells="1" selectUnlockedCells="1"/>
  <mergeCells count="3">
    <mergeCell ref="A1:D1"/>
    <mergeCell ref="E56:H56"/>
    <mergeCell ref="E57:J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ДНП</dc:creator>
  <cp:keywords/>
  <dc:description/>
  <cp:lastModifiedBy>ДНП</cp:lastModifiedBy>
  <dcterms:created xsi:type="dcterms:W3CDTF">2020-12-01T06:39:33Z</dcterms:created>
  <dcterms:modified xsi:type="dcterms:W3CDTF">2020-12-01T18:30:23Z</dcterms:modified>
  <cp:category/>
  <cp:version/>
  <cp:contentType/>
  <cp:contentStatus/>
</cp:coreProperties>
</file>